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CONVOCATORIA 2025\Convocatoria No.005 de 2025 polizas\"/>
    </mc:Choice>
  </mc:AlternateContent>
  <bookViews>
    <workbookView xWindow="0" yWindow="0" windowWidth="20490" windowHeight="7530" firstSheet="2" activeTab="2"/>
  </bookViews>
  <sheets>
    <sheet name="VIGENCIA MÍNIMA" sheetId="11" state="hidden" r:id="rId1"/>
    <sheet name="Hoja1" sheetId="14" state="hidden" r:id="rId2"/>
    <sheet name="Resumen economico" sheetId="20" r:id="rId3"/>
  </sheets>
  <definedNames>
    <definedName name="_xlnm.Print_Area" localSheetId="2">'Resumen economico'!$A$1:$D$80</definedName>
    <definedName name="_xlnm.Print_Titles" localSheetId="2">'Resumen economico'!$1:$8</definedName>
  </definedNames>
  <calcPr calcId="191029"/>
</workbook>
</file>

<file path=xl/calcChain.xml><?xml version="1.0" encoding="utf-8"?>
<calcChain xmlns="http://schemas.openxmlformats.org/spreadsheetml/2006/main">
  <c r="D10" i="20" l="1"/>
  <c r="D54" i="20" l="1"/>
  <c r="D67" i="20"/>
  <c r="D68" i="20" s="1"/>
  <c r="D64" i="20"/>
  <c r="D70" i="20" s="1"/>
  <c r="H10" i="20" l="1"/>
  <c r="H27" i="20" l="1"/>
  <c r="H36" i="20" s="1"/>
  <c r="G27" i="20"/>
  <c r="G28" i="20" s="1"/>
  <c r="F27" i="20"/>
  <c r="F28" i="20" s="1"/>
  <c r="F16" i="20"/>
  <c r="F14" i="20"/>
  <c r="F10" i="20"/>
  <c r="F12" i="20"/>
  <c r="H16" i="20"/>
  <c r="H14" i="20"/>
  <c r="H12" i="20"/>
  <c r="H30" i="20" l="1"/>
  <c r="G34" i="20"/>
  <c r="H32" i="20"/>
  <c r="G32" i="20"/>
  <c r="H34" i="20"/>
  <c r="G30" i="20"/>
  <c r="H28" i="20"/>
  <c r="G36" i="20"/>
  <c r="F34" i="20"/>
  <c r="F32" i="20"/>
  <c r="F36" i="20"/>
  <c r="F30" i="20"/>
  <c r="G16" i="20"/>
  <c r="G14" i="20"/>
  <c r="G12" i="20"/>
  <c r="G10" i="20"/>
  <c r="C36" i="20"/>
  <c r="C34" i="20"/>
  <c r="C32" i="20"/>
  <c r="C30" i="20"/>
  <c r="D46" i="20"/>
  <c r="B29" i="20" l="1"/>
  <c r="C29" i="20"/>
  <c r="A29" i="20"/>
  <c r="D50" i="20"/>
  <c r="D58" i="20"/>
  <c r="D59" i="20" s="1"/>
  <c r="B37" i="20"/>
  <c r="B35" i="20"/>
  <c r="B33" i="20"/>
  <c r="B31" i="20"/>
  <c r="D30" i="20"/>
  <c r="D32" i="20"/>
  <c r="D34" i="20"/>
  <c r="D36" i="20"/>
  <c r="D28" i="20"/>
  <c r="D25" i="20"/>
  <c r="A21" i="20"/>
  <c r="B21" i="20"/>
  <c r="A23" i="20"/>
  <c r="B23" i="20"/>
  <c r="B15" i="20"/>
  <c r="B13" i="20"/>
  <c r="B11" i="20"/>
  <c r="D12" i="20"/>
  <c r="H33" i="20" l="1"/>
  <c r="F33" i="20"/>
  <c r="G33" i="20"/>
  <c r="H29" i="20"/>
  <c r="G29" i="20"/>
  <c r="F29" i="20"/>
  <c r="H35" i="20"/>
  <c r="G35" i="20"/>
  <c r="F35" i="20"/>
  <c r="H37" i="20"/>
  <c r="G37" i="20"/>
  <c r="F37" i="20"/>
  <c r="H31" i="20"/>
  <c r="G31" i="20"/>
  <c r="F31" i="20"/>
  <c r="H11" i="20"/>
  <c r="G11" i="20"/>
  <c r="F11" i="20"/>
  <c r="B20" i="20"/>
  <c r="G13" i="20"/>
  <c r="H13" i="20"/>
  <c r="F13" i="20"/>
  <c r="B22" i="20"/>
  <c r="G15" i="20"/>
  <c r="H15" i="20"/>
  <c r="F15" i="20"/>
  <c r="D29" i="20"/>
  <c r="B17" i="20"/>
  <c r="C37" i="20"/>
  <c r="D37" i="20" s="1"/>
  <c r="A37" i="20"/>
  <c r="A40" i="20"/>
  <c r="B40" i="20"/>
  <c r="D40" i="20" s="1"/>
  <c r="C35" i="20"/>
  <c r="D35" i="20" s="1"/>
  <c r="A35" i="20"/>
  <c r="B38" i="20" l="1"/>
  <c r="B43" i="20" s="1"/>
  <c r="C41" i="20"/>
  <c r="C33" i="20"/>
  <c r="D33" i="20" s="1"/>
  <c r="A33" i="20"/>
  <c r="C31" i="20"/>
  <c r="D31" i="20" s="1"/>
  <c r="A31" i="20"/>
  <c r="C20" i="20"/>
  <c r="D20" i="20" s="1"/>
  <c r="B41" i="20"/>
  <c r="A15" i="20"/>
  <c r="C13" i="20"/>
  <c r="D13" i="20" s="1"/>
  <c r="A13" i="20"/>
  <c r="A20" i="20" s="1"/>
  <c r="C11" i="20"/>
  <c r="D11" i="20" s="1"/>
  <c r="A11" i="20"/>
  <c r="A41" i="20" l="1"/>
  <c r="A22" i="20"/>
  <c r="B42" i="20"/>
  <c r="D41" i="20"/>
  <c r="D42" i="20" s="1"/>
  <c r="D55" i="20"/>
  <c r="D51" i="20"/>
  <c r="D47" i="20"/>
  <c r="D38" i="20"/>
  <c r="C23" i="20"/>
  <c r="D23" i="20" s="1"/>
  <c r="C21" i="20"/>
  <c r="B19" i="20"/>
  <c r="A19" i="20"/>
  <c r="C16" i="20"/>
  <c r="D16" i="20" s="1"/>
  <c r="C14" i="20"/>
  <c r="D14" i="20" s="1"/>
  <c r="C22" i="20" l="1"/>
  <c r="D22" i="20" s="1"/>
  <c r="D21" i="20"/>
  <c r="B26" i="20"/>
  <c r="D19" i="20"/>
  <c r="C15" i="20"/>
  <c r="D15" i="20" s="1"/>
  <c r="D17" i="20" l="1"/>
  <c r="D26" i="20"/>
  <c r="D43" i="20" l="1"/>
  <c r="B5" i="14"/>
  <c r="E70" i="20" l="1"/>
  <c r="C5" i="14"/>
  <c r="E5" i="14" s="1"/>
  <c r="F5" i="14" s="1"/>
  <c r="F9" i="14" l="1"/>
  <c r="E8" i="14" l="1"/>
  <c r="F8" i="14" s="1"/>
  <c r="E7" i="14" l="1"/>
  <c r="F7" i="14" s="1"/>
  <c r="E6" i="14"/>
  <c r="F6" i="14" s="1"/>
  <c r="E4" i="14"/>
  <c r="F4" i="14" s="1"/>
  <c r="F10" i="14" l="1"/>
  <c r="E10" i="14"/>
  <c r="I6" i="14" l="1"/>
  <c r="J19" i="14"/>
  <c r="K19" i="14" s="1"/>
  <c r="K20" i="14" s="1"/>
  <c r="C46" i="11" l="1"/>
  <c r="B46" i="11"/>
  <c r="D46" i="11" s="1"/>
  <c r="D71" i="11"/>
  <c r="E46" i="11" l="1"/>
  <c r="F46" i="11" s="1"/>
  <c r="E71" i="11"/>
  <c r="F70" i="11"/>
  <c r="F71" i="11" s="1"/>
  <c r="D66" i="11" l="1"/>
  <c r="E66" i="11" s="1"/>
  <c r="D62" i="11"/>
  <c r="E62" i="11" s="1"/>
  <c r="D45" i="11"/>
  <c r="D33" i="11"/>
  <c r="C34" i="11"/>
  <c r="B34" i="11"/>
  <c r="B18" i="11"/>
  <c r="C28" i="11"/>
  <c r="C29" i="11"/>
  <c r="C30" i="11"/>
  <c r="B30" i="11"/>
  <c r="D30" i="11" s="1"/>
  <c r="B27" i="11"/>
  <c r="B28" i="11"/>
  <c r="B29" i="11"/>
  <c r="B26" i="11"/>
  <c r="A27" i="11"/>
  <c r="A28" i="11"/>
  <c r="A29" i="11"/>
  <c r="A30" i="11"/>
  <c r="A26" i="11"/>
  <c r="C17" i="11"/>
  <c r="D17" i="11" s="1"/>
  <c r="C14" i="11"/>
  <c r="D14" i="11" s="1"/>
  <c r="E14" i="11" s="1"/>
  <c r="F14" i="11" s="1"/>
  <c r="C15" i="11"/>
  <c r="D15" i="11" s="1"/>
  <c r="B16" i="11"/>
  <c r="B2" i="11"/>
  <c r="D29" i="11" l="1"/>
  <c r="E29" i="11" s="1"/>
  <c r="F29" i="11" s="1"/>
  <c r="B24" i="11"/>
  <c r="B31" i="11"/>
  <c r="B35" i="11" s="1"/>
  <c r="D28" i="11"/>
  <c r="E28" i="11" s="1"/>
  <c r="F28" i="11" s="1"/>
  <c r="C18" i="11"/>
  <c r="D18" i="11" s="1"/>
  <c r="E18" i="11" s="1"/>
  <c r="F18" i="11" s="1"/>
  <c r="D67" i="11"/>
  <c r="E67" i="11"/>
  <c r="F66" i="11"/>
  <c r="F67" i="11" s="1"/>
  <c r="D63" i="11"/>
  <c r="E63" i="11"/>
  <c r="F62" i="11"/>
  <c r="F63" i="11" s="1"/>
  <c r="D34" i="11"/>
  <c r="C22" i="11"/>
  <c r="D22" i="11" s="1"/>
  <c r="E22" i="11" s="1"/>
  <c r="F22" i="11" s="1"/>
  <c r="C19" i="11"/>
  <c r="D19" i="11" s="1"/>
  <c r="E19" i="11" s="1"/>
  <c r="F19" i="11" s="1"/>
  <c r="C20" i="11"/>
  <c r="D20" i="11" s="1"/>
  <c r="E20" i="11" s="1"/>
  <c r="F20" i="11" s="1"/>
  <c r="C21" i="11"/>
  <c r="D21" i="11" s="1"/>
  <c r="E21" i="11" s="1"/>
  <c r="F21" i="11" s="1"/>
  <c r="E30" i="11"/>
  <c r="F30" i="11" s="1"/>
  <c r="E34" i="11"/>
  <c r="F34" i="11" s="1"/>
  <c r="E33" i="11"/>
  <c r="F33" i="11" s="1"/>
  <c r="E17" i="11"/>
  <c r="F17" i="11" s="1"/>
  <c r="E15" i="11"/>
  <c r="F15" i="11" s="1"/>
  <c r="F73" i="11" l="1"/>
  <c r="C13" i="11" l="1"/>
  <c r="D13" i="11" s="1"/>
  <c r="E13" i="11" s="1"/>
  <c r="F13" i="11" s="1"/>
  <c r="C12" i="11"/>
  <c r="D12" i="11" s="1"/>
  <c r="E12" i="11" s="1"/>
  <c r="F12" i="11" s="1"/>
  <c r="C11" i="11"/>
  <c r="D11" i="11" s="1"/>
  <c r="C27" i="11"/>
  <c r="E11" i="11" l="1"/>
  <c r="F11" i="11" s="1"/>
  <c r="I87" i="11"/>
  <c r="I88" i="11" s="1"/>
  <c r="A82" i="11"/>
  <c r="D58" i="11"/>
  <c r="E58" i="11" s="1"/>
  <c r="D54" i="11"/>
  <c r="E54" i="11" s="1"/>
  <c r="D50" i="11"/>
  <c r="D51" i="11" s="1"/>
  <c r="E45" i="11"/>
  <c r="B41" i="11"/>
  <c r="D40" i="11"/>
  <c r="B38" i="11"/>
  <c r="B42" i="11" s="1"/>
  <c r="D37" i="11"/>
  <c r="D27" i="11"/>
  <c r="D10" i="11"/>
  <c r="D16" i="11" s="1"/>
  <c r="D24" i="11" s="1"/>
  <c r="D26" i="11" l="1"/>
  <c r="D59" i="11"/>
  <c r="D55" i="11"/>
  <c r="E50" i="11"/>
  <c r="E51" i="11" s="1"/>
  <c r="D47" i="11"/>
  <c r="E10" i="11"/>
  <c r="E40" i="11"/>
  <c r="F40" i="11" s="1"/>
  <c r="E47" i="11"/>
  <c r="F45" i="11"/>
  <c r="F47" i="11" s="1"/>
  <c r="E55" i="11"/>
  <c r="F54" i="11"/>
  <c r="F55" i="11" s="1"/>
  <c r="E59" i="11"/>
  <c r="F58" i="11"/>
  <c r="F59" i="11" s="1"/>
  <c r="D38" i="11"/>
  <c r="D41" i="11"/>
  <c r="E27" i="11"/>
  <c r="F27" i="11" s="1"/>
  <c r="E37" i="11"/>
  <c r="F37" i="11" s="1"/>
  <c r="E26" i="11" l="1"/>
  <c r="E31" i="11" s="1"/>
  <c r="E35" i="11" s="1"/>
  <c r="D31" i="11"/>
  <c r="D35" i="11" s="1"/>
  <c r="D42" i="11" s="1"/>
  <c r="D76" i="11" s="1"/>
  <c r="F26" i="11"/>
  <c r="F31" i="11" s="1"/>
  <c r="F35" i="11" s="1"/>
  <c r="F10" i="11"/>
  <c r="F16" i="11" s="1"/>
  <c r="F24" i="11" s="1"/>
  <c r="E16" i="11"/>
  <c r="E24" i="11" s="1"/>
  <c r="F50" i="11"/>
  <c r="F51" i="11" s="1"/>
  <c r="E41" i="11"/>
  <c r="F41" i="11" s="1"/>
  <c r="E38" i="11"/>
  <c r="F38" i="11" s="1"/>
  <c r="F42" i="11" l="1"/>
  <c r="F76" i="11" s="1"/>
  <c r="I77" i="11" s="1"/>
  <c r="E42" i="11"/>
  <c r="E76" i="11" s="1"/>
  <c r="C42" i="11"/>
</calcChain>
</file>

<file path=xl/sharedStrings.xml><?xml version="1.0" encoding="utf-8"?>
<sst xmlns="http://schemas.openxmlformats.org/spreadsheetml/2006/main" count="150" uniqueCount="114">
  <si>
    <t>RAMO</t>
  </si>
  <si>
    <t xml:space="preserve"> VALOR ASEGURADO </t>
  </si>
  <si>
    <t>INCENDIO Y/O ANEXOS</t>
  </si>
  <si>
    <t xml:space="preserve"> MAQUINARIA Y EQUIPO </t>
  </si>
  <si>
    <t xml:space="preserve"> SUSTRACCION </t>
  </si>
  <si>
    <t xml:space="preserve"> EQUIPO ELECTRICO Y ELECTRONICO </t>
  </si>
  <si>
    <t xml:space="preserve"> ROTURA DE MAQUINARIA </t>
  </si>
  <si>
    <t xml:space="preserve"> TOTAL DAÑOS MATERIALES COMBINADOS </t>
  </si>
  <si>
    <t xml:space="preserve"> SEGÚN RELACION </t>
  </si>
  <si>
    <t xml:space="preserve"> OFERTA BASICA </t>
  </si>
  <si>
    <t xml:space="preserve"> RESPONSABILIDAD CIVIL EXTRACONTRACTUAL </t>
  </si>
  <si>
    <t>TOTAL INCENDIO</t>
  </si>
  <si>
    <t>TOTAL SUSTRACCIÓN</t>
  </si>
  <si>
    <t>TOTAL EQUIPO ELECTRICO Y ELECTRÓNICO</t>
  </si>
  <si>
    <t>TOTAL ROTURA DE MAQUINARIA</t>
  </si>
  <si>
    <t>TOTAL RESPONSABILIDAD CIVIL EXTRACONTRACTUAL</t>
  </si>
  <si>
    <t>TASA</t>
  </si>
  <si>
    <t>PRIMA NETA</t>
  </si>
  <si>
    <t>IVA</t>
  </si>
  <si>
    <t>TOTAL</t>
  </si>
  <si>
    <t>VIGENCIA</t>
  </si>
  <si>
    <t>DESDE</t>
  </si>
  <si>
    <t>HASTA</t>
  </si>
  <si>
    <t>VIGENCIA DÍAS</t>
  </si>
  <si>
    <t>GRAN TOTAL</t>
  </si>
  <si>
    <t>RAFAEL ARMANDO RODRIGUEZ MENDEZ</t>
  </si>
  <si>
    <t>C.C 80.421.019</t>
  </si>
  <si>
    <t>REPRESENTANTE LEGAL - LA PREVISORA S.A. COMPAÑÍA DE SEGUROS</t>
  </si>
  <si>
    <t>VARIOS</t>
  </si>
  <si>
    <t>TOTAL RESPONSABILIDAD CIVIL SERVIDORES PÚBLICOS</t>
  </si>
  <si>
    <t>PRESUPUESTO</t>
  </si>
  <si>
    <t xml:space="preserve"> </t>
  </si>
  <si>
    <t>VALOR FIJO</t>
  </si>
  <si>
    <t>PALACIO MUNICIPAL  CALLE 10 No 8-01</t>
  </si>
  <si>
    <t xml:space="preserve">QUINTA DE SAMPER (biblioteca) carrera 7 No </t>
  </si>
  <si>
    <t xml:space="preserve">CASA DE LA JUSTICIA </t>
  </si>
  <si>
    <t xml:space="preserve">LUDOTECA </t>
  </si>
  <si>
    <t xml:space="preserve">CLUB LOS SAUCES </t>
  </si>
  <si>
    <t>COLISEO DEL DEPORTE</t>
  </si>
  <si>
    <t>SUBTOTAL EDIFICIOS</t>
  </si>
  <si>
    <t>CONTENIDOS EN GENERAL</t>
  </si>
  <si>
    <t>BIENES DE CONSUMO EN ALMACEN</t>
  </si>
  <si>
    <t>ADECUACION DE NORMAS DE SISMORESISTENCIA</t>
  </si>
  <si>
    <t>COBERTURA DE TERRENOS</t>
  </si>
  <si>
    <t>DINEROS</t>
  </si>
  <si>
    <t>SUSTRACCIÓN TODO RIESGO</t>
  </si>
  <si>
    <t>INSTRUMENTOS MUSICALES</t>
  </si>
  <si>
    <t>ÍNDICE VARIABLE 7%</t>
  </si>
  <si>
    <t>EQUIPO ELECTRICO Y ELECTRONICO, MOVILES Y PORTATILES</t>
  </si>
  <si>
    <t>SUBTOTAL SUSTRACCIÓN</t>
  </si>
  <si>
    <t xml:space="preserve"> SEGURO DE TODO RIESGO EQUIPO Y MAQUINARIA</t>
  </si>
  <si>
    <t>ÍNDICE VARIABLE</t>
  </si>
  <si>
    <t>TOTAL DE TODO RIESGO EQUIPO Y MAQUINARIA</t>
  </si>
  <si>
    <t xml:space="preserve"> SEGURO DE AUTOMÓVILES</t>
  </si>
  <si>
    <t xml:space="preserve"> OFERTA BASICA 30 VEHÍCULOS</t>
  </si>
  <si>
    <t>TOTAL AUTOMÓVILES</t>
  </si>
  <si>
    <t>MANEJO GLOBAL</t>
  </si>
  <si>
    <t>TOTAL MANEJO GLOBAL</t>
  </si>
  <si>
    <t xml:space="preserve"> RESPONSABILIDAD CIVIL SERVIDORES PÚBLICOS</t>
  </si>
  <si>
    <t>INFIDELIDAD Y RIESGOS FINANCIEROS</t>
  </si>
  <si>
    <t>TOTAL INFIDELIDAD Y RIESGOS FINANCIEROS</t>
  </si>
  <si>
    <t>VIDA GRUPO</t>
  </si>
  <si>
    <t>TOTAL VIDA GRUPO</t>
  </si>
  <si>
    <t>VALIDACIÓN</t>
  </si>
  <si>
    <t xml:space="preserve"> OFERTA BASICA 20 SALARIOS DEL ALCALDE</t>
  </si>
  <si>
    <t>SEGURO OBLIGATORIO - SOAT</t>
  </si>
  <si>
    <t>SEGÚN LEY</t>
  </si>
  <si>
    <t>DESDE 00:00 HORAS</t>
  </si>
  <si>
    <t>HASTA 00:00 HORAS</t>
  </si>
  <si>
    <t>VALOR ASEGURADO</t>
  </si>
  <si>
    <t>PRIMA</t>
  </si>
  <si>
    <t>DAÑOS MATERIALES COMBINADOS</t>
  </si>
  <si>
    <t>TODO RIESGO EQUIPO Y MAQUINARIA</t>
  </si>
  <si>
    <t>AUTOMÓVILES</t>
  </si>
  <si>
    <t>ÍNDICE VARIABLE DMC 5%</t>
  </si>
  <si>
    <t>DIFERENCIA</t>
  </si>
  <si>
    <t>‰</t>
  </si>
  <si>
    <t>%</t>
  </si>
  <si>
    <t>TERREMOTO</t>
  </si>
  <si>
    <t>AMIT</t>
  </si>
  <si>
    <t>MUEBLES Y ENSERES</t>
  </si>
  <si>
    <t>TOTAL SOAT</t>
  </si>
  <si>
    <t>ROTURA DE MAQUINARIA</t>
  </si>
  <si>
    <t xml:space="preserve"> SUSTRACCION TODO RIESGO</t>
  </si>
  <si>
    <t>MAQUINARIA</t>
  </si>
  <si>
    <t>MERCANCIAS</t>
  </si>
  <si>
    <t>EQUIPOS MÉDICOS</t>
  </si>
  <si>
    <t>SUSTRACIÓN TODO RIESGO</t>
  </si>
  <si>
    <t>EQUIPO ELECTRÓNICOS</t>
  </si>
  <si>
    <t>RESPONSABILIDAD CIVIL SERVIDORES PUBLICOS</t>
  </si>
  <si>
    <t>BASICO Y ANEXOS</t>
  </si>
  <si>
    <t>HOSPITAL DEPARTAMENTAL DE SAN ANDRÉS Calle 21# 41-19 (SE ASEGURA ÚNICAMENTE ESTE RIESGO)</t>
  </si>
  <si>
    <t>SOFTWARE</t>
  </si>
  <si>
    <t>EQUIPOS ELECTRONICOS MEDICOS</t>
  </si>
  <si>
    <t>AUTOMOVILES</t>
  </si>
  <si>
    <t>TOTAL AUTOMOVILES</t>
  </si>
  <si>
    <t>SOAT</t>
  </si>
  <si>
    <t>EQUIPOS MOVILES Y PORTATILES</t>
  </si>
  <si>
    <t>TOTAL RESPONSABILIDAD CIVIL SERVIDORES PUBLICOS</t>
  </si>
  <si>
    <t>DISCRIMINACIÓN INCENDIO</t>
  </si>
  <si>
    <t>TERR</t>
  </si>
  <si>
    <t>BAS</t>
  </si>
  <si>
    <t>DISCRIMINACIÓN CORRIENTE DÉBIL</t>
  </si>
  <si>
    <t>BASICO</t>
  </si>
  <si>
    <t>TOTAL RC CLINICAS</t>
  </si>
  <si>
    <t>Los de Ley</t>
  </si>
  <si>
    <t>A PARTIR DEL DÍA SIGUIENTE DE LA ENTREGA DE  LA CARTA DE ACEPTACIÓN DE LA OFERTA</t>
  </si>
  <si>
    <t>RESPONSABILIDAD CLINICAS Y HOSPITALES</t>
  </si>
  <si>
    <t>ESE HOSPITAL DEPARTAMENTAL DE SAN ANDRES, PROVIDENCIA Y SANTA CATALINA ISLAS</t>
  </si>
  <si>
    <t>Según relación</t>
  </si>
  <si>
    <t>COTIZACIÓN</t>
  </si>
  <si>
    <t>PROGRAMA DE SEGUROS 2025</t>
  </si>
  <si>
    <t>CONVOCATORIA PÚBLICA  AÑO 2025</t>
  </si>
  <si>
    <t>VIGENCIA DESDE  3/04/2024 HASTA 31/12/2025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</si>
</sst>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0">
    <numFmt numFmtId="42" formatCode="_-&quot;$&quot;\ * #,##0_-;\-&quot;$&quot;\ * #,##0_-;_-&quot;$&quot;\ * &quot;-&quot;_-;_-@_-"/>
    <numFmt numFmtId="41" formatCode="_-* #,##0_-;\-* #,##0_-;_-* &quot;-&quot;_-;_-@_-"/>
    <numFmt numFmtId="43" formatCode="_-* #,##0.00_-;\-* #,##0.00_-;_-* &quot;-&quot;??_-;_-@_-"/>
    <numFmt numFmtId="164" formatCode="&quot;$&quot;\ #,##0_);[Red]\(&quot;$&quot;\ #,##0\)"/>
    <numFmt numFmtId="165" formatCode="_(&quot;$&quot;\ * #,##0_);_(&quot;$&quot;\ * \(#,##0\);_(&quot;$&quot;\ * &quot;-&quot;_);_(@_)"/>
    <numFmt numFmtId="166" formatCode="_(&quot;$&quot;\ * #,##0.00_);_(&quot;$&quot;\ * \(#,##0.00\);_(&quot;$&quot;\ * &quot;-&quot;??_);_(@_)"/>
    <numFmt numFmtId="167" formatCode="_(* #,##0.00_);_(* \(#,##0.00\);_(* &quot;-&quot;??_);_(@_)"/>
    <numFmt numFmtId="168" formatCode="_(* #,##0_);_(* \(#,##0\);_(* &quot;-&quot;??_);_(@_)"/>
    <numFmt numFmtId="169" formatCode="_(&quot;$&quot;\ * #,##0_);_(&quot;$&quot;\ * \(#,##0\);_(&quot;$&quot;\ * &quot;-&quot;??_);_(@_)"/>
    <numFmt numFmtId="170" formatCode="0.0000%"/>
    <numFmt numFmtId="171" formatCode="&quot;$&quot;#,##0.00;[Red]\-&quot;$&quot;#,##0.00"/>
    <numFmt numFmtId="172" formatCode="_-&quot;$&quot;* #,##0.00_-;\-&quot;$&quot;* #,##0.00_-;_-&quot;$&quot;* &quot;-&quot;??_-;_-@_-"/>
    <numFmt numFmtId="173" formatCode="_-* #,##0\ _€_-;\-* #,##0\ _€_-;_-* &quot;-&quot;\ _€_-;_-@_-"/>
    <numFmt numFmtId="174" formatCode="_-* #,##0.00\ _€_-;\-* #,##0.00\ _€_-;_-* &quot;-&quot;??\ _€_-;_-@_-"/>
    <numFmt numFmtId="175" formatCode="_-[$€-2]* #,##0.00_-;\-[$€-2]* #,##0.00_-;_-[$€-2]* \-??_-"/>
    <numFmt numFmtId="176" formatCode="_-* #,##0.00_-;\-* #,##0.00_-;_-* \-??_-;_-@_-"/>
    <numFmt numFmtId="177" formatCode="_ * #,##0.00_ ;_ * \-#,##0.00_ ;_ * \-??_ ;_ @_ "/>
    <numFmt numFmtId="178" formatCode="_ &quot;$ &quot;* #,##0.00_ ;_ &quot;$ &quot;* \-#,##0.00_ ;_ &quot;$ &quot;* \-??_ ;_ @_ "/>
    <numFmt numFmtId="179" formatCode="_-\$* #,##0.00_-;&quot;-$&quot;* #,##0.00_-;_-\$* \-??_-;_-@_-"/>
    <numFmt numFmtId="180" formatCode="[$$-240A]\ #,##0"/>
    <numFmt numFmtId="181" formatCode="_-[$€-2]* #,##0.00_-;\-[$€-2]* #,##0.00_-;_-[$€-2]* &quot;-&quot;??_-"/>
    <numFmt numFmtId="182" formatCode="_ * #,##0.00_ ;_ * \-#,##0.00_ ;_ * &quot;-&quot;??_ ;_ @_ "/>
    <numFmt numFmtId="183" formatCode="_ &quot;$&quot;\ * #,##0.00_ ;_ &quot;$&quot;\ * \-#,##0.00_ ;_ &quot;$&quot;\ * &quot;-&quot;??_ ;_ @_ "/>
    <numFmt numFmtId="184" formatCode="_-* #,##0.00\ _F_-;\-* #,##0.00\ _F_-;_-* &quot;-&quot;??\ _F_-;_-@_-"/>
    <numFmt numFmtId="185" formatCode="_ [$€-2]\ * #,##0.00_ ;_ [$€-2]\ * \-#,##0.00_ ;_ [$€-2]\ * &quot;-&quot;??_ "/>
    <numFmt numFmtId="186" formatCode="0.0000"/>
    <numFmt numFmtId="187" formatCode="&quot;$&quot;#,##0_);[Red]\(&quot;$&quot;#,##0\)"/>
    <numFmt numFmtId="188" formatCode="0.0"/>
    <numFmt numFmtId="189" formatCode="_-&quot;$&quot;\ * #,##0.00_-;\-&quot;$&quot;\ * #,##0.00_-;_-&quot;$&quot;\ * &quot;-&quot;_-;_-@_-"/>
    <numFmt numFmtId="190" formatCode="_-* #,##0.00_-;\-* #,##0.00_-;_-* &quot;-&quot;_-;_-@_-"/>
  </numFmts>
  <fonts count="5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Arial"/>
      <family val="2"/>
    </font>
    <font>
      <b/>
      <i/>
      <sz val="10"/>
      <color theme="1"/>
      <name val="Arial"/>
      <family val="2"/>
    </font>
    <font>
      <sz val="10"/>
      <color theme="1"/>
      <name val="Arial"/>
      <family val="2"/>
    </font>
    <font>
      <b/>
      <sz val="10"/>
      <name val="Arial"/>
      <family val="2"/>
    </font>
    <font>
      <b/>
      <sz val="10"/>
      <color theme="0"/>
      <name val="Arial"/>
      <family val="2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i/>
      <u/>
      <sz val="10"/>
      <color theme="1"/>
      <name val="Calibri"/>
      <family val="2"/>
      <scheme val="minor"/>
    </font>
    <font>
      <sz val="10"/>
      <name val="Arial Narrow"/>
      <family val="2"/>
    </font>
    <font>
      <sz val="10"/>
      <name val="Arial"/>
      <family val="2"/>
    </font>
    <font>
      <sz val="11"/>
      <color indexed="8"/>
      <name val="Calibri"/>
      <family val="2"/>
    </font>
    <font>
      <b/>
      <sz val="10"/>
      <name val="Arial Narrow"/>
      <family val="2"/>
    </font>
    <font>
      <sz val="12"/>
      <name val="Arial Narrow"/>
      <family val="2"/>
    </font>
    <font>
      <sz val="10"/>
      <name val="Arial"/>
      <family val="2"/>
      <charset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10"/>
      <color indexed="8"/>
      <name val="Arial"/>
      <family val="2"/>
    </font>
    <font>
      <sz val="8"/>
      <color indexed="8"/>
      <name val="Tahoma"/>
      <family val="2"/>
    </font>
    <font>
      <sz val="8"/>
      <color theme="1"/>
      <name val="Tahoma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Calibri"/>
      <family val="2"/>
    </font>
    <font>
      <sz val="11"/>
      <color theme="1"/>
      <name val="Tahoma"/>
      <family val="2"/>
    </font>
    <font>
      <b/>
      <sz val="10"/>
      <color theme="1"/>
      <name val="Tahoma"/>
      <family val="2"/>
    </font>
    <font>
      <b/>
      <sz val="10"/>
      <color theme="0"/>
      <name val="Tahoma"/>
      <family val="2"/>
    </font>
    <font>
      <b/>
      <sz val="11"/>
      <color theme="0"/>
      <name val="Tahoma"/>
      <family val="2"/>
    </font>
    <font>
      <b/>
      <i/>
      <sz val="10"/>
      <color theme="1"/>
      <name val="Tahoma"/>
      <family val="2"/>
    </font>
    <font>
      <sz val="10"/>
      <color theme="1"/>
      <name val="Tahoma"/>
      <family val="2"/>
    </font>
    <font>
      <sz val="9"/>
      <color rgb="FF000000"/>
      <name val="Tahoma"/>
      <family val="2"/>
    </font>
    <font>
      <sz val="9"/>
      <color theme="1"/>
      <name val="Tahoma"/>
      <family val="2"/>
    </font>
    <font>
      <b/>
      <sz val="10"/>
      <name val="Tahoma"/>
      <family val="2"/>
    </font>
    <font>
      <b/>
      <sz val="11"/>
      <name val="Tahoma"/>
      <family val="2"/>
    </font>
    <font>
      <b/>
      <sz val="9"/>
      <color theme="1"/>
      <name val="Tahoma"/>
      <family val="2"/>
    </font>
    <font>
      <i/>
      <u/>
      <sz val="10"/>
      <color theme="1"/>
      <name val="Tahoma"/>
      <family val="2"/>
    </font>
    <font>
      <b/>
      <sz val="11"/>
      <color theme="1"/>
      <name val="Tahoma"/>
      <family val="2"/>
    </font>
    <font>
      <b/>
      <sz val="12"/>
      <color theme="1"/>
      <name val="Tahoma"/>
      <family val="2"/>
    </font>
  </fonts>
  <fills count="33">
    <fill>
      <patternFill patternType="none"/>
    </fill>
    <fill>
      <patternFill patternType="gray125"/>
    </fill>
    <fill>
      <patternFill patternType="solid">
        <fgColor theme="6" tint="-0.49998474074526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theme="0" tint="-0.14999847407452621"/>
        <bgColor rgb="FFFFFFCC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59999389629810485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033">
    <xf numFmtId="0" fontId="0" fillId="0" borderId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6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5" borderId="0" applyNumberFormat="0" applyBorder="0" applyAlignment="0" applyProtection="0"/>
    <xf numFmtId="0" fontId="17" fillId="6" borderId="0" applyNumberFormat="0" applyBorder="0" applyAlignment="0" applyProtection="0"/>
    <xf numFmtId="0" fontId="17" fillId="7" borderId="0" applyNumberFormat="0" applyBorder="0" applyAlignment="0" applyProtection="0"/>
    <xf numFmtId="0" fontId="17" fillId="8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8" borderId="0" applyNumberFormat="0" applyBorder="0" applyAlignment="0" applyProtection="0"/>
    <xf numFmtId="0" fontId="17" fillId="11" borderId="0" applyNumberFormat="0" applyBorder="0" applyAlignment="0" applyProtection="0"/>
    <xf numFmtId="0" fontId="17" fillId="14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21" fillId="15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22" borderId="0" applyNumberFormat="0" applyBorder="0" applyAlignment="0" applyProtection="0"/>
    <xf numFmtId="0" fontId="28" fillId="6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3" fillId="23" borderId="16" applyNumberFormat="0" applyAlignment="0" applyProtection="0"/>
    <xf numFmtId="0" fontId="23" fillId="23" borderId="16" applyNumberFormat="0" applyAlignment="0" applyProtection="0"/>
    <xf numFmtId="0" fontId="23" fillId="23" borderId="16" applyNumberFormat="0" applyAlignment="0" applyProtection="0"/>
    <xf numFmtId="0" fontId="23" fillId="23" borderId="16" applyNumberFormat="0" applyAlignment="0" applyProtection="0"/>
    <xf numFmtId="0" fontId="23" fillId="23" borderId="16" applyNumberFormat="0" applyAlignment="0" applyProtection="0"/>
    <xf numFmtId="0" fontId="24" fillId="24" borderId="17" applyNumberFormat="0" applyAlignment="0" applyProtection="0"/>
    <xf numFmtId="0" fontId="24" fillId="24" borderId="17" applyNumberFormat="0" applyAlignment="0" applyProtection="0"/>
    <xf numFmtId="0" fontId="24" fillId="24" borderId="17" applyNumberFormat="0" applyAlignment="0" applyProtection="0"/>
    <xf numFmtId="0" fontId="24" fillId="24" borderId="17" applyNumberFormat="0" applyAlignment="0" applyProtection="0"/>
    <xf numFmtId="0" fontId="25" fillId="0" borderId="18" applyNumberFormat="0" applyFill="0" applyAlignment="0" applyProtection="0"/>
    <xf numFmtId="0" fontId="25" fillId="0" borderId="18" applyNumberFormat="0" applyFill="0" applyAlignment="0" applyProtection="0"/>
    <xf numFmtId="0" fontId="25" fillId="0" borderId="18" applyNumberFormat="0" applyFill="0" applyAlignment="0" applyProtection="0"/>
    <xf numFmtId="0" fontId="25" fillId="0" borderId="18" applyNumberFormat="0" applyFill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7" fillId="10" borderId="16" applyNumberFormat="0" applyAlignment="0" applyProtection="0"/>
    <xf numFmtId="0" fontId="27" fillId="10" borderId="16" applyNumberFormat="0" applyAlignment="0" applyProtection="0"/>
    <xf numFmtId="0" fontId="27" fillId="10" borderId="16" applyNumberFormat="0" applyAlignment="0" applyProtection="0"/>
    <xf numFmtId="0" fontId="27" fillId="10" borderId="16" applyNumberFormat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2" fontId="16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2" fontId="16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2" fontId="16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75" fontId="16" fillId="0" borderId="0" applyFill="0" applyBorder="0" applyAlignment="0" applyProtection="0"/>
    <xf numFmtId="175" fontId="16" fillId="0" borderId="0" applyFill="0" applyBorder="0" applyAlignment="0" applyProtection="0"/>
    <xf numFmtId="175" fontId="16" fillId="0" borderId="0" applyFill="0" applyBorder="0" applyAlignment="0" applyProtection="0"/>
    <xf numFmtId="175" fontId="16" fillId="0" borderId="0" applyFill="0" applyBorder="0" applyAlignment="0" applyProtection="0"/>
    <xf numFmtId="175" fontId="16" fillId="0" borderId="0" applyFill="0" applyBorder="0" applyAlignment="0" applyProtection="0"/>
    <xf numFmtId="175" fontId="16" fillId="0" borderId="0" applyFill="0" applyBorder="0" applyAlignment="0" applyProtection="0"/>
    <xf numFmtId="175" fontId="16" fillId="0" borderId="0" applyFill="0" applyBorder="0" applyAlignment="0" applyProtection="0"/>
    <xf numFmtId="175" fontId="16" fillId="0" borderId="0" applyFill="0" applyBorder="0" applyAlignment="0" applyProtection="0"/>
    <xf numFmtId="175" fontId="16" fillId="0" borderId="0" applyFill="0" applyBorder="0" applyAlignment="0" applyProtection="0"/>
    <xf numFmtId="175" fontId="16" fillId="0" borderId="0" applyFill="0" applyBorder="0" applyAlignment="0" applyProtection="0"/>
    <xf numFmtId="175" fontId="16" fillId="0" borderId="0" applyFill="0" applyBorder="0" applyAlignment="0" applyProtection="0"/>
    <xf numFmtId="175" fontId="16" fillId="0" borderId="0" applyFill="0" applyBorder="0" applyAlignment="0" applyProtection="0"/>
    <xf numFmtId="181" fontId="16" fillId="0" borderId="0" applyFont="0" applyFill="0" applyBorder="0" applyAlignment="0" applyProtection="0"/>
    <xf numFmtId="181" fontId="16" fillId="0" borderId="0" applyFont="0" applyFill="0" applyBorder="0" applyAlignment="0" applyProtection="0"/>
    <xf numFmtId="181" fontId="16" fillId="0" borderId="0" applyFont="0" applyFill="0" applyBorder="0" applyAlignment="0" applyProtection="0"/>
    <xf numFmtId="181" fontId="16" fillId="0" borderId="0" applyFont="0" applyFill="0" applyBorder="0" applyAlignment="0" applyProtection="0"/>
    <xf numFmtId="181" fontId="16" fillId="0" borderId="0" applyFont="0" applyFill="0" applyBorder="0" applyAlignment="0" applyProtection="0"/>
    <xf numFmtId="181" fontId="16" fillId="0" borderId="0" applyFont="0" applyFill="0" applyBorder="0" applyAlignment="0" applyProtection="0"/>
    <xf numFmtId="181" fontId="16" fillId="0" borderId="0" applyFont="0" applyFill="0" applyBorder="0" applyAlignment="0" applyProtection="0"/>
    <xf numFmtId="181" fontId="16" fillId="0" borderId="0" applyFont="0" applyFill="0" applyBorder="0" applyAlignment="0" applyProtection="0"/>
    <xf numFmtId="181" fontId="16" fillId="0" borderId="0" applyFont="0" applyFill="0" applyBorder="0" applyAlignment="0" applyProtection="0"/>
    <xf numFmtId="181" fontId="16" fillId="0" borderId="0" applyFont="0" applyFill="0" applyBorder="0" applyAlignment="0" applyProtection="0"/>
    <xf numFmtId="181" fontId="16" fillId="0" borderId="0" applyFont="0" applyFill="0" applyBorder="0" applyAlignment="0" applyProtection="0"/>
    <xf numFmtId="181" fontId="16" fillId="0" borderId="0" applyFont="0" applyFill="0" applyBorder="0" applyAlignment="0" applyProtection="0"/>
    <xf numFmtId="181" fontId="16" fillId="0" borderId="0" applyFont="0" applyFill="0" applyBorder="0" applyAlignment="0" applyProtection="0"/>
    <xf numFmtId="181" fontId="16" fillId="0" borderId="0" applyFont="0" applyFill="0" applyBorder="0" applyAlignment="0" applyProtection="0"/>
    <xf numFmtId="181" fontId="16" fillId="0" borderId="0" applyFont="0" applyFill="0" applyBorder="0" applyAlignment="0" applyProtection="0"/>
    <xf numFmtId="181" fontId="16" fillId="0" borderId="0" applyFont="0" applyFill="0" applyBorder="0" applyAlignment="0" applyProtection="0"/>
    <xf numFmtId="181" fontId="16" fillId="0" borderId="0" applyFont="0" applyFill="0" applyBorder="0" applyAlignment="0" applyProtection="0"/>
    <xf numFmtId="181" fontId="16" fillId="0" borderId="0" applyFont="0" applyFill="0" applyBorder="0" applyAlignment="0" applyProtection="0"/>
    <xf numFmtId="181" fontId="16" fillId="0" borderId="0" applyFont="0" applyFill="0" applyBorder="0" applyAlignment="0" applyProtection="0"/>
    <xf numFmtId="181" fontId="16" fillId="0" borderId="0" applyFont="0" applyFill="0" applyBorder="0" applyAlignment="0" applyProtection="0"/>
    <xf numFmtId="181" fontId="16" fillId="0" borderId="0" applyFont="0" applyFill="0" applyBorder="0" applyAlignment="0" applyProtection="0"/>
    <xf numFmtId="181" fontId="16" fillId="0" borderId="0" applyFont="0" applyFill="0" applyBorder="0" applyAlignment="0" applyProtection="0"/>
    <xf numFmtId="181" fontId="16" fillId="0" borderId="0" applyFont="0" applyFill="0" applyBorder="0" applyAlignment="0" applyProtection="0"/>
    <xf numFmtId="181" fontId="16" fillId="0" borderId="0" applyFont="0" applyFill="0" applyBorder="0" applyAlignment="0" applyProtection="0"/>
    <xf numFmtId="181" fontId="16" fillId="0" borderId="0" applyFont="0" applyFill="0" applyBorder="0" applyAlignment="0" applyProtection="0"/>
    <xf numFmtId="181" fontId="16" fillId="0" borderId="0" applyFont="0" applyFill="0" applyBorder="0" applyAlignment="0" applyProtection="0"/>
    <xf numFmtId="175" fontId="16" fillId="0" borderId="0" applyFill="0" applyBorder="0" applyAlignment="0" applyProtection="0"/>
    <xf numFmtId="175" fontId="16" fillId="0" borderId="0" applyFill="0" applyBorder="0" applyAlignment="0" applyProtection="0"/>
    <xf numFmtId="175" fontId="16" fillId="0" borderId="0" applyFill="0" applyBorder="0" applyAlignment="0" applyProtection="0"/>
    <xf numFmtId="175" fontId="16" fillId="0" borderId="0" applyFill="0" applyBorder="0" applyAlignment="0" applyProtection="0"/>
    <xf numFmtId="175" fontId="16" fillId="0" borderId="0" applyFill="0" applyBorder="0" applyAlignment="0" applyProtection="0"/>
    <xf numFmtId="175" fontId="16" fillId="0" borderId="0" applyFill="0" applyBorder="0" applyAlignment="0" applyProtection="0"/>
    <xf numFmtId="181" fontId="16" fillId="0" borderId="0" applyFont="0" applyFill="0" applyBorder="0" applyAlignment="0" applyProtection="0"/>
    <xf numFmtId="175" fontId="16" fillId="0" borderId="0" applyFill="0" applyBorder="0" applyAlignment="0" applyProtection="0"/>
    <xf numFmtId="175" fontId="16" fillId="0" borderId="0" applyFill="0" applyBorder="0" applyAlignment="0" applyProtection="0"/>
    <xf numFmtId="175" fontId="16" fillId="0" borderId="0" applyFill="0" applyBorder="0" applyAlignment="0" applyProtection="0"/>
    <xf numFmtId="175" fontId="16" fillId="0" borderId="0" applyFill="0" applyBorder="0" applyAlignment="0" applyProtection="0"/>
    <xf numFmtId="175" fontId="16" fillId="0" borderId="0" applyFill="0" applyBorder="0" applyAlignment="0" applyProtection="0"/>
    <xf numFmtId="175" fontId="16" fillId="0" borderId="0" applyFill="0" applyBorder="0" applyAlignment="0" applyProtection="0"/>
    <xf numFmtId="175" fontId="16" fillId="0" borderId="0" applyFill="0" applyBorder="0" applyAlignment="0" applyProtection="0"/>
    <xf numFmtId="175" fontId="16" fillId="0" borderId="0" applyFill="0" applyBorder="0" applyAlignment="0" applyProtection="0"/>
    <xf numFmtId="175" fontId="16" fillId="0" borderId="0" applyFill="0" applyBorder="0" applyAlignment="0" applyProtection="0"/>
    <xf numFmtId="175" fontId="16" fillId="0" borderId="0" applyFill="0" applyBorder="0" applyAlignment="0" applyProtection="0"/>
    <xf numFmtId="181" fontId="16" fillId="0" borderId="0" applyFont="0" applyFill="0" applyBorder="0" applyAlignment="0" applyProtection="0"/>
    <xf numFmtId="175" fontId="16" fillId="0" borderId="0" applyFill="0" applyBorder="0" applyAlignment="0" applyProtection="0"/>
    <xf numFmtId="175" fontId="16" fillId="0" borderId="0" applyFill="0" applyBorder="0" applyAlignment="0" applyProtection="0"/>
    <xf numFmtId="175" fontId="16" fillId="0" borderId="0" applyFill="0" applyBorder="0" applyAlignment="0" applyProtection="0"/>
    <xf numFmtId="175" fontId="16" fillId="0" borderId="0" applyFill="0" applyBorder="0" applyAlignment="0" applyProtection="0"/>
    <xf numFmtId="175" fontId="16" fillId="0" borderId="0" applyFill="0" applyBorder="0" applyAlignment="0" applyProtection="0"/>
    <xf numFmtId="175" fontId="16" fillId="0" borderId="0" applyFill="0" applyBorder="0" applyAlignment="0" applyProtection="0"/>
    <xf numFmtId="175" fontId="16" fillId="0" borderId="0" applyFill="0" applyBorder="0" applyAlignment="0" applyProtection="0"/>
    <xf numFmtId="175" fontId="16" fillId="0" borderId="0" applyFill="0" applyBorder="0" applyAlignment="0" applyProtection="0"/>
    <xf numFmtId="175" fontId="16" fillId="0" borderId="0" applyFill="0" applyBorder="0" applyAlignment="0" applyProtection="0"/>
    <xf numFmtId="175" fontId="16" fillId="0" borderId="0" applyFill="0" applyBorder="0" applyAlignment="0" applyProtection="0"/>
    <xf numFmtId="181" fontId="16" fillId="0" borderId="0" applyFont="0" applyFill="0" applyBorder="0" applyAlignment="0" applyProtection="0"/>
    <xf numFmtId="175" fontId="16" fillId="0" borderId="0" applyFill="0" applyBorder="0" applyAlignment="0" applyProtection="0"/>
    <xf numFmtId="175" fontId="16" fillId="0" borderId="0" applyFill="0" applyBorder="0" applyAlignment="0" applyProtection="0"/>
    <xf numFmtId="175" fontId="16" fillId="0" borderId="0" applyFill="0" applyBorder="0" applyAlignment="0" applyProtection="0"/>
    <xf numFmtId="175" fontId="16" fillId="0" borderId="0" applyFill="0" applyBorder="0" applyAlignment="0" applyProtection="0"/>
    <xf numFmtId="175" fontId="16" fillId="0" borderId="0" applyFill="0" applyBorder="0" applyAlignment="0" applyProtection="0"/>
    <xf numFmtId="181" fontId="16" fillId="0" borderId="0" applyFont="0" applyFill="0" applyBorder="0" applyAlignment="0" applyProtection="0"/>
    <xf numFmtId="181" fontId="16" fillId="0" borderId="0" applyFont="0" applyFill="0" applyBorder="0" applyAlignment="0" applyProtection="0"/>
    <xf numFmtId="181" fontId="16" fillId="0" borderId="0" applyFont="0" applyFill="0" applyBorder="0" applyAlignment="0" applyProtection="0"/>
    <xf numFmtId="175" fontId="16" fillId="0" borderId="0" applyFill="0" applyBorder="0" applyAlignment="0" applyProtection="0"/>
    <xf numFmtId="175" fontId="16" fillId="0" borderId="0" applyFill="0" applyBorder="0" applyAlignment="0" applyProtection="0"/>
    <xf numFmtId="175" fontId="16" fillId="0" borderId="0" applyFill="0" applyBorder="0" applyAlignment="0" applyProtection="0"/>
    <xf numFmtId="175" fontId="16" fillId="0" borderId="0" applyFill="0" applyBorder="0" applyAlignment="0" applyProtection="0"/>
    <xf numFmtId="175" fontId="16" fillId="0" borderId="0" applyFill="0" applyBorder="0" applyAlignment="0" applyProtection="0"/>
    <xf numFmtId="175" fontId="16" fillId="0" borderId="0" applyFill="0" applyBorder="0" applyAlignment="0" applyProtection="0"/>
    <xf numFmtId="175" fontId="16" fillId="0" borderId="0" applyFill="0" applyBorder="0" applyAlignment="0" applyProtection="0"/>
    <xf numFmtId="175" fontId="16" fillId="0" borderId="0" applyFill="0" applyBorder="0" applyAlignment="0" applyProtection="0"/>
    <xf numFmtId="175" fontId="16" fillId="0" borderId="0" applyFill="0" applyBorder="0" applyAlignment="0" applyProtection="0"/>
    <xf numFmtId="175" fontId="16" fillId="0" borderId="0" applyFill="0" applyBorder="0" applyAlignment="0" applyProtection="0"/>
    <xf numFmtId="181" fontId="16" fillId="0" borderId="0" applyFont="0" applyFill="0" applyBorder="0" applyAlignment="0" applyProtection="0"/>
    <xf numFmtId="175" fontId="16" fillId="0" borderId="0" applyFill="0" applyBorder="0" applyAlignment="0" applyProtection="0"/>
    <xf numFmtId="185" fontId="16" fillId="0" borderId="0" applyFont="0" applyFill="0" applyBorder="0" applyAlignment="0" applyProtection="0"/>
    <xf numFmtId="175" fontId="16" fillId="0" borderId="0" applyFill="0" applyBorder="0" applyAlignment="0" applyProtection="0"/>
    <xf numFmtId="175" fontId="16" fillId="0" borderId="0" applyFill="0" applyBorder="0" applyAlignment="0" applyProtection="0"/>
    <xf numFmtId="175" fontId="16" fillId="0" borderId="0" applyFill="0" applyBorder="0" applyAlignment="0" applyProtection="0"/>
    <xf numFmtId="175" fontId="16" fillId="0" borderId="0" applyFill="0" applyBorder="0" applyAlignment="0" applyProtection="0"/>
    <xf numFmtId="181" fontId="16" fillId="0" borderId="0" applyFont="0" applyFill="0" applyBorder="0" applyAlignment="0" applyProtection="0"/>
    <xf numFmtId="175" fontId="16" fillId="0" borderId="0" applyFill="0" applyBorder="0" applyAlignment="0" applyProtection="0"/>
    <xf numFmtId="175" fontId="16" fillId="0" borderId="0" applyFill="0" applyBorder="0" applyAlignment="0" applyProtection="0"/>
    <xf numFmtId="175" fontId="16" fillId="0" borderId="0" applyFill="0" applyBorder="0" applyAlignment="0" applyProtection="0"/>
    <xf numFmtId="175" fontId="16" fillId="0" borderId="0" applyFill="0" applyBorder="0" applyAlignment="0" applyProtection="0"/>
    <xf numFmtId="175" fontId="16" fillId="0" borderId="0" applyFill="0" applyBorder="0" applyAlignment="0" applyProtection="0"/>
    <xf numFmtId="175" fontId="16" fillId="0" borderId="0" applyFill="0" applyBorder="0" applyAlignment="0" applyProtection="0"/>
    <xf numFmtId="0" fontId="32" fillId="0" borderId="0" applyNumberFormat="0" applyFill="0" applyBorder="0" applyAlignment="0" applyProtection="0"/>
    <xf numFmtId="0" fontId="34" fillId="0" borderId="19" applyNumberFormat="0" applyFill="0" applyAlignment="0" applyProtection="0"/>
    <xf numFmtId="0" fontId="35" fillId="0" borderId="20" applyNumberFormat="0" applyFill="0" applyAlignment="0" applyProtection="0"/>
    <xf numFmtId="0" fontId="26" fillId="0" borderId="21" applyNumberFormat="0" applyFill="0" applyAlignment="0" applyProtection="0"/>
    <xf numFmtId="0" fontId="28" fillId="6" borderId="0" applyNumberFormat="0" applyBorder="0" applyAlignment="0" applyProtection="0"/>
    <xf numFmtId="0" fontId="28" fillId="6" borderId="0" applyNumberFormat="0" applyBorder="0" applyAlignment="0" applyProtection="0"/>
    <xf numFmtId="0" fontId="28" fillId="6" borderId="0" applyNumberFormat="0" applyBorder="0" applyAlignment="0" applyProtection="0"/>
    <xf numFmtId="0" fontId="28" fillId="6" borderId="0" applyNumberFormat="0" applyBorder="0" applyAlignment="0" applyProtection="0"/>
    <xf numFmtId="41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7" fontId="17" fillId="0" borderId="0" applyFont="0" applyFill="0" applyBorder="0" applyAlignment="0" applyProtection="0"/>
    <xf numFmtId="43" fontId="16" fillId="0" borderId="0" applyFont="0" applyFill="0" applyBorder="0" applyAlignment="0" applyProtection="0"/>
    <xf numFmtId="167" fontId="17" fillId="0" borderId="0" applyFont="0" applyFill="0" applyBorder="0" applyAlignment="0" applyProtection="0"/>
    <xf numFmtId="43" fontId="16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7" fontId="17" fillId="0" borderId="0" applyFont="0" applyFill="0" applyBorder="0" applyAlignment="0" applyProtection="0"/>
    <xf numFmtId="43" fontId="16" fillId="0" borderId="0" applyFont="0" applyFill="0" applyBorder="0" applyAlignment="0" applyProtection="0"/>
    <xf numFmtId="167" fontId="17" fillId="0" borderId="0" applyFont="0" applyFill="0" applyBorder="0" applyAlignment="0" applyProtection="0"/>
    <xf numFmtId="43" fontId="16" fillId="0" borderId="0" applyFont="0" applyFill="0" applyBorder="0" applyAlignment="0" applyProtection="0"/>
    <xf numFmtId="167" fontId="17" fillId="0" borderId="0" applyFont="0" applyFill="0" applyBorder="0" applyAlignment="0" applyProtection="0"/>
    <xf numFmtId="43" fontId="16" fillId="0" borderId="0" applyFont="0" applyFill="0" applyBorder="0" applyAlignment="0" applyProtection="0"/>
    <xf numFmtId="167" fontId="17" fillId="0" borderId="0" applyFont="0" applyFill="0" applyBorder="0" applyAlignment="0" applyProtection="0"/>
    <xf numFmtId="43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76" fontId="16" fillId="0" borderId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7" fontId="17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6" fontId="16" fillId="0" borderId="0" applyFill="0" applyBorder="0" applyAlignment="0" applyProtection="0"/>
    <xf numFmtId="176" fontId="16" fillId="0" borderId="0" applyFill="0" applyBorder="0" applyAlignment="0" applyProtection="0"/>
    <xf numFmtId="176" fontId="16" fillId="0" borderId="0" applyFill="0" applyBorder="0" applyAlignment="0" applyProtection="0"/>
    <xf numFmtId="176" fontId="16" fillId="0" borderId="0" applyFill="0" applyBorder="0" applyAlignment="0" applyProtection="0"/>
    <xf numFmtId="176" fontId="16" fillId="0" borderId="0" applyFill="0" applyBorder="0" applyAlignment="0" applyProtection="0"/>
    <xf numFmtId="176" fontId="16" fillId="0" borderId="0" applyFill="0" applyBorder="0" applyAlignment="0" applyProtection="0"/>
    <xf numFmtId="43" fontId="16" fillId="0" borderId="0" applyFont="0" applyFill="0" applyBorder="0" applyAlignment="0" applyProtection="0"/>
    <xf numFmtId="176" fontId="16" fillId="0" borderId="0" applyFill="0" applyBorder="0" applyAlignment="0" applyProtection="0"/>
    <xf numFmtId="176" fontId="16" fillId="0" borderId="0" applyFill="0" applyBorder="0" applyAlignment="0" applyProtection="0"/>
    <xf numFmtId="176" fontId="16" fillId="0" borderId="0" applyFill="0" applyBorder="0" applyAlignment="0" applyProtection="0"/>
    <xf numFmtId="176" fontId="16" fillId="0" borderId="0" applyFill="0" applyBorder="0" applyAlignment="0" applyProtection="0"/>
    <xf numFmtId="176" fontId="16" fillId="0" borderId="0" applyFill="0" applyBorder="0" applyAlignment="0" applyProtection="0"/>
    <xf numFmtId="176" fontId="16" fillId="0" borderId="0" applyFill="0" applyBorder="0" applyAlignment="0" applyProtection="0"/>
    <xf numFmtId="176" fontId="16" fillId="0" borderId="0" applyFill="0" applyBorder="0" applyAlignment="0" applyProtection="0"/>
    <xf numFmtId="176" fontId="16" fillId="0" borderId="0" applyFill="0" applyBorder="0" applyAlignment="0" applyProtection="0"/>
    <xf numFmtId="176" fontId="16" fillId="0" borderId="0" applyFill="0" applyBorder="0" applyAlignment="0" applyProtection="0"/>
    <xf numFmtId="176" fontId="16" fillId="0" borderId="0" applyFill="0" applyBorder="0" applyAlignment="0" applyProtection="0"/>
    <xf numFmtId="43" fontId="16" fillId="0" borderId="0" applyFont="0" applyFill="0" applyBorder="0" applyAlignment="0" applyProtection="0"/>
    <xf numFmtId="176" fontId="16" fillId="0" borderId="0" applyFill="0" applyBorder="0" applyAlignment="0" applyProtection="0"/>
    <xf numFmtId="176" fontId="16" fillId="0" borderId="0" applyFill="0" applyBorder="0" applyAlignment="0" applyProtection="0"/>
    <xf numFmtId="176" fontId="16" fillId="0" borderId="0" applyFill="0" applyBorder="0" applyAlignment="0" applyProtection="0"/>
    <xf numFmtId="176" fontId="16" fillId="0" borderId="0" applyFill="0" applyBorder="0" applyAlignment="0" applyProtection="0"/>
    <xf numFmtId="176" fontId="16" fillId="0" borderId="0" applyFill="0" applyBorder="0" applyAlignment="0" applyProtection="0"/>
    <xf numFmtId="176" fontId="16" fillId="0" borderId="0" applyFill="0" applyBorder="0" applyAlignment="0" applyProtection="0"/>
    <xf numFmtId="176" fontId="16" fillId="0" borderId="0" applyFill="0" applyBorder="0" applyAlignment="0" applyProtection="0"/>
    <xf numFmtId="176" fontId="16" fillId="0" borderId="0" applyFill="0" applyBorder="0" applyAlignment="0" applyProtection="0"/>
    <xf numFmtId="176" fontId="16" fillId="0" borderId="0" applyFill="0" applyBorder="0" applyAlignment="0" applyProtection="0"/>
    <xf numFmtId="176" fontId="16" fillId="0" borderId="0" applyFill="0" applyBorder="0" applyAlignment="0" applyProtection="0"/>
    <xf numFmtId="43" fontId="16" fillId="0" borderId="0" applyFont="0" applyFill="0" applyBorder="0" applyAlignment="0" applyProtection="0"/>
    <xf numFmtId="176" fontId="16" fillId="0" borderId="0" applyFill="0" applyBorder="0" applyAlignment="0" applyProtection="0"/>
    <xf numFmtId="176" fontId="16" fillId="0" borderId="0" applyFill="0" applyBorder="0" applyAlignment="0" applyProtection="0"/>
    <xf numFmtId="176" fontId="16" fillId="0" borderId="0" applyFill="0" applyBorder="0" applyAlignment="0" applyProtection="0"/>
    <xf numFmtId="176" fontId="16" fillId="0" borderId="0" applyFill="0" applyBorder="0" applyAlignment="0" applyProtection="0"/>
    <xf numFmtId="176" fontId="16" fillId="0" borderId="0" applyFill="0" applyBorder="0" applyAlignment="0" applyProtection="0"/>
    <xf numFmtId="182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6" fontId="16" fillId="0" borderId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6" fontId="16" fillId="0" borderId="0" applyFill="0" applyBorder="0" applyAlignment="0" applyProtection="0"/>
    <xf numFmtId="176" fontId="16" fillId="0" borderId="0" applyFill="0" applyBorder="0" applyAlignment="0" applyProtection="0"/>
    <xf numFmtId="176" fontId="16" fillId="0" borderId="0" applyFill="0" applyBorder="0" applyAlignment="0" applyProtection="0"/>
    <xf numFmtId="176" fontId="16" fillId="0" borderId="0" applyFill="0" applyBorder="0" applyAlignment="0" applyProtection="0"/>
    <xf numFmtId="176" fontId="16" fillId="0" borderId="0" applyFill="0" applyBorder="0" applyAlignment="0" applyProtection="0"/>
    <xf numFmtId="176" fontId="16" fillId="0" borderId="0" applyFill="0" applyBorder="0" applyAlignment="0" applyProtection="0"/>
    <xf numFmtId="43" fontId="16" fillId="0" borderId="0" applyFont="0" applyFill="0" applyBorder="0" applyAlignment="0" applyProtection="0"/>
    <xf numFmtId="176" fontId="16" fillId="0" borderId="0" applyFill="0" applyBorder="0" applyAlignment="0" applyProtection="0"/>
    <xf numFmtId="176" fontId="16" fillId="0" borderId="0" applyFill="0" applyBorder="0" applyAlignment="0" applyProtection="0"/>
    <xf numFmtId="176" fontId="16" fillId="0" borderId="0" applyFill="0" applyBorder="0" applyAlignment="0" applyProtection="0"/>
    <xf numFmtId="176" fontId="16" fillId="0" borderId="0" applyFill="0" applyBorder="0" applyAlignment="0" applyProtection="0"/>
    <xf numFmtId="176" fontId="16" fillId="0" borderId="0" applyFill="0" applyBorder="0" applyAlignment="0" applyProtection="0"/>
    <xf numFmtId="176" fontId="16" fillId="0" borderId="0" applyFill="0" applyBorder="0" applyAlignment="0" applyProtection="0"/>
    <xf numFmtId="176" fontId="16" fillId="0" borderId="0" applyFill="0" applyBorder="0" applyAlignment="0" applyProtection="0"/>
    <xf numFmtId="176" fontId="16" fillId="0" borderId="0" applyFill="0" applyBorder="0" applyAlignment="0" applyProtection="0"/>
    <xf numFmtId="176" fontId="16" fillId="0" borderId="0" applyFill="0" applyBorder="0" applyAlignment="0" applyProtection="0"/>
    <xf numFmtId="176" fontId="16" fillId="0" borderId="0" applyFill="0" applyBorder="0" applyAlignment="0" applyProtection="0"/>
    <xf numFmtId="43" fontId="16" fillId="0" borderId="0" applyFont="0" applyFill="0" applyBorder="0" applyAlignment="0" applyProtection="0"/>
    <xf numFmtId="176" fontId="16" fillId="0" borderId="0" applyFill="0" applyBorder="0" applyAlignment="0" applyProtection="0"/>
    <xf numFmtId="176" fontId="16" fillId="0" borderId="0" applyFill="0" applyBorder="0" applyAlignment="0" applyProtection="0"/>
    <xf numFmtId="176" fontId="16" fillId="0" borderId="0" applyFill="0" applyBorder="0" applyAlignment="0" applyProtection="0"/>
    <xf numFmtId="176" fontId="16" fillId="0" borderId="0" applyFill="0" applyBorder="0" applyAlignment="0" applyProtection="0"/>
    <xf numFmtId="176" fontId="16" fillId="0" borderId="0" applyFill="0" applyBorder="0" applyAlignment="0" applyProtection="0"/>
    <xf numFmtId="176" fontId="16" fillId="0" borderId="0" applyFill="0" applyBorder="0" applyAlignment="0" applyProtection="0"/>
    <xf numFmtId="176" fontId="16" fillId="0" borderId="0" applyFill="0" applyBorder="0" applyAlignment="0" applyProtection="0"/>
    <xf numFmtId="176" fontId="16" fillId="0" borderId="0" applyFill="0" applyBorder="0" applyAlignment="0" applyProtection="0"/>
    <xf numFmtId="176" fontId="16" fillId="0" borderId="0" applyFill="0" applyBorder="0" applyAlignment="0" applyProtection="0"/>
    <xf numFmtId="176" fontId="16" fillId="0" borderId="0" applyFill="0" applyBorder="0" applyAlignment="0" applyProtection="0"/>
    <xf numFmtId="43" fontId="16" fillId="0" borderId="0" applyFont="0" applyFill="0" applyBorder="0" applyAlignment="0" applyProtection="0"/>
    <xf numFmtId="176" fontId="16" fillId="0" borderId="0" applyFill="0" applyBorder="0" applyAlignment="0" applyProtection="0"/>
    <xf numFmtId="176" fontId="16" fillId="0" borderId="0" applyFill="0" applyBorder="0" applyAlignment="0" applyProtection="0"/>
    <xf numFmtId="176" fontId="16" fillId="0" borderId="0" applyFill="0" applyBorder="0" applyAlignment="0" applyProtection="0"/>
    <xf numFmtId="176" fontId="16" fillId="0" borderId="0" applyFill="0" applyBorder="0" applyAlignment="0" applyProtection="0"/>
    <xf numFmtId="176" fontId="16" fillId="0" borderId="0" applyFill="0" applyBorder="0" applyAlignment="0" applyProtection="0"/>
    <xf numFmtId="17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82" fontId="16" fillId="0" borderId="0" applyFont="0" applyFill="0" applyBorder="0" applyAlignment="0" applyProtection="0"/>
    <xf numFmtId="182" fontId="16" fillId="0" borderId="0" applyFont="0" applyFill="0" applyBorder="0" applyAlignment="0" applyProtection="0"/>
    <xf numFmtId="43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73" fontId="16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77" fontId="16" fillId="0" borderId="0" applyFill="0" applyBorder="0" applyAlignment="0" applyProtection="0"/>
    <xf numFmtId="177" fontId="16" fillId="0" borderId="0" applyFill="0" applyBorder="0" applyAlignment="0" applyProtection="0"/>
    <xf numFmtId="177" fontId="16" fillId="0" borderId="0" applyFill="0" applyBorder="0" applyAlignment="0" applyProtection="0"/>
    <xf numFmtId="177" fontId="16" fillId="0" borderId="0" applyFill="0" applyBorder="0" applyAlignment="0" applyProtection="0"/>
    <xf numFmtId="177" fontId="16" fillId="0" borderId="0" applyFill="0" applyBorder="0" applyAlignment="0" applyProtection="0"/>
    <xf numFmtId="177" fontId="16" fillId="0" borderId="0" applyFill="0" applyBorder="0" applyAlignment="0" applyProtection="0"/>
    <xf numFmtId="177" fontId="16" fillId="0" borderId="0" applyFill="0" applyBorder="0" applyAlignment="0" applyProtection="0"/>
    <xf numFmtId="177" fontId="16" fillId="0" borderId="0" applyFill="0" applyBorder="0" applyAlignment="0" applyProtection="0"/>
    <xf numFmtId="177" fontId="16" fillId="0" borderId="0" applyFill="0" applyBorder="0" applyAlignment="0" applyProtection="0"/>
    <xf numFmtId="177" fontId="16" fillId="0" borderId="0" applyFill="0" applyBorder="0" applyAlignment="0" applyProtection="0"/>
    <xf numFmtId="177" fontId="16" fillId="0" borderId="0" applyFill="0" applyBorder="0" applyAlignment="0" applyProtection="0"/>
    <xf numFmtId="182" fontId="16" fillId="0" borderId="0" applyFont="0" applyFill="0" applyBorder="0" applyAlignment="0" applyProtection="0"/>
    <xf numFmtId="177" fontId="16" fillId="0" borderId="0" applyFill="0" applyBorder="0" applyAlignment="0" applyProtection="0"/>
    <xf numFmtId="177" fontId="16" fillId="0" borderId="0" applyFill="0" applyBorder="0" applyAlignment="0" applyProtection="0"/>
    <xf numFmtId="177" fontId="16" fillId="0" borderId="0" applyFill="0" applyBorder="0" applyAlignment="0" applyProtection="0"/>
    <xf numFmtId="177" fontId="16" fillId="0" borderId="0" applyFill="0" applyBorder="0" applyAlignment="0" applyProtection="0"/>
    <xf numFmtId="177" fontId="16" fillId="0" borderId="0" applyFill="0" applyBorder="0" applyAlignment="0" applyProtection="0"/>
    <xf numFmtId="177" fontId="16" fillId="0" borderId="0" applyFill="0" applyBorder="0" applyAlignment="0" applyProtection="0"/>
    <xf numFmtId="177" fontId="16" fillId="0" borderId="0" applyFill="0" applyBorder="0" applyAlignment="0" applyProtection="0"/>
    <xf numFmtId="177" fontId="16" fillId="0" borderId="0" applyFill="0" applyBorder="0" applyAlignment="0" applyProtection="0"/>
    <xf numFmtId="177" fontId="16" fillId="0" borderId="0" applyFill="0" applyBorder="0" applyAlignment="0" applyProtection="0"/>
    <xf numFmtId="177" fontId="16" fillId="0" borderId="0" applyFill="0" applyBorder="0" applyAlignment="0" applyProtection="0"/>
    <xf numFmtId="177" fontId="16" fillId="0" borderId="0" applyFill="0" applyBorder="0" applyAlignment="0" applyProtection="0"/>
    <xf numFmtId="177" fontId="16" fillId="0" borderId="0" applyFill="0" applyBorder="0" applyAlignment="0" applyProtection="0"/>
    <xf numFmtId="177" fontId="16" fillId="0" borderId="0" applyFill="0" applyBorder="0" applyAlignment="0" applyProtection="0"/>
    <xf numFmtId="177" fontId="16" fillId="0" borderId="0" applyFill="0" applyBorder="0" applyAlignment="0" applyProtection="0"/>
    <xf numFmtId="177" fontId="16" fillId="0" borderId="0" applyFill="0" applyBorder="0" applyAlignment="0" applyProtection="0"/>
    <xf numFmtId="177" fontId="16" fillId="0" borderId="0" applyFill="0" applyBorder="0" applyAlignment="0" applyProtection="0"/>
    <xf numFmtId="177" fontId="16" fillId="0" borderId="0" applyFill="0" applyBorder="0" applyAlignment="0" applyProtection="0"/>
    <xf numFmtId="177" fontId="16" fillId="0" borderId="0" applyFill="0" applyBorder="0" applyAlignment="0" applyProtection="0"/>
    <xf numFmtId="177" fontId="16" fillId="0" borderId="0" applyFill="0" applyBorder="0" applyAlignment="0" applyProtection="0"/>
    <xf numFmtId="177" fontId="16" fillId="0" borderId="0" applyFill="0" applyBorder="0" applyAlignment="0" applyProtection="0"/>
    <xf numFmtId="177" fontId="16" fillId="0" borderId="0" applyFill="0" applyBorder="0" applyAlignment="0" applyProtection="0"/>
    <xf numFmtId="167" fontId="16" fillId="0" borderId="0" applyFont="0" applyFill="0" applyBorder="0" applyAlignment="0" applyProtection="0"/>
    <xf numFmtId="180" fontId="17" fillId="0" borderId="0" applyFont="0" applyFill="0" applyBorder="0" applyAlignment="0" applyProtection="0"/>
    <xf numFmtId="165" fontId="37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7" fontId="17" fillId="0" borderId="0" applyFont="0" applyFill="0" applyBorder="0" applyAlignment="0" applyProtection="0"/>
    <xf numFmtId="172" fontId="1" fillId="0" borderId="0" applyFont="0" applyFill="0" applyBorder="0" applyAlignment="0" applyProtection="0"/>
    <xf numFmtId="178" fontId="16" fillId="0" borderId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78" fontId="16" fillId="0" borderId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4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1" fontId="17" fillId="0" borderId="0" applyFont="0" applyFill="0" applyBorder="0" applyAlignment="0" applyProtection="0"/>
    <xf numFmtId="183" fontId="16" fillId="0" borderId="0" applyFont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83" fontId="16" fillId="0" borderId="0" applyFont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83" fontId="16" fillId="0" borderId="0" applyFont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83" fontId="16" fillId="0" borderId="0" applyFont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81" fontId="17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83" fontId="16" fillId="0" borderId="0" applyFont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83" fontId="16" fillId="0" borderId="0" applyFont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83" fontId="16" fillId="0" borderId="0" applyFont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2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78" fontId="16" fillId="0" borderId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78" fontId="16" fillId="0" borderId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66" fontId="17" fillId="0" borderId="0" applyFont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83" fontId="16" fillId="0" borderId="0" applyFont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83" fontId="16" fillId="0" borderId="0" applyFont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78" fontId="16" fillId="0" borderId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66" fontId="17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83" fontId="16" fillId="0" borderId="0" applyFont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83" fontId="16" fillId="0" borderId="0" applyFont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83" fontId="16" fillId="0" borderId="0" applyFont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83" fontId="16" fillId="0" borderId="0" applyFont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83" fontId="16" fillId="0" borderId="0" applyFont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83" fontId="16" fillId="0" borderId="0" applyFont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83" fontId="16" fillId="0" borderId="0" applyFont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78" fontId="16" fillId="0" borderId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79" fontId="16" fillId="0" borderId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9" fontId="16" fillId="0" borderId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2" fontId="16" fillId="0" borderId="0" applyFont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2" fontId="16" fillId="0" borderId="0" applyFont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2" fontId="16" fillId="0" borderId="0" applyFont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9" fontId="16" fillId="0" borderId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2" fontId="16" fillId="0" borderId="0" applyFont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2" fontId="16" fillId="0" borderId="0" applyFont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2" fontId="16" fillId="0" borderId="0" applyFont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2" fontId="16" fillId="0" borderId="0" applyFont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2" fontId="16" fillId="0" borderId="0" applyFont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2" fontId="16" fillId="0" borderId="0" applyFont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2" fontId="16" fillId="0" borderId="0" applyFont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7" fillId="0" borderId="0"/>
    <xf numFmtId="166" fontId="17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83" fontId="17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7" fillId="0" borderId="0" applyFont="0" applyFill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 applyNumberForma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 applyNumberForma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9" fillId="0" borderId="0"/>
    <xf numFmtId="0" fontId="16" fillId="0" borderId="0"/>
    <xf numFmtId="0" fontId="16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 applyNumberFormat="0" applyFill="0" applyBorder="0" applyAlignment="0" applyProtection="0"/>
    <xf numFmtId="0" fontId="3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7" fillId="0" borderId="0"/>
    <xf numFmtId="0" fontId="16" fillId="0" borderId="0"/>
    <xf numFmtId="0" fontId="37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37" fillId="0" borderId="0"/>
    <xf numFmtId="0" fontId="16" fillId="26" borderId="22" applyNumberFormat="0" applyFont="0" applyAlignment="0" applyProtection="0"/>
    <xf numFmtId="0" fontId="16" fillId="26" borderId="22" applyNumberFormat="0" applyFont="0" applyAlignment="0" applyProtection="0"/>
    <xf numFmtId="0" fontId="16" fillId="26" borderId="22" applyNumberFormat="0" applyFont="0" applyAlignment="0" applyProtection="0"/>
    <xf numFmtId="0" fontId="16" fillId="26" borderId="22" applyNumberFormat="0" applyFont="0" applyAlignment="0" applyProtection="0"/>
    <xf numFmtId="0" fontId="30" fillId="23" borderId="23" applyNumberFormat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30" fillId="23" borderId="23" applyNumberFormat="0" applyAlignment="0" applyProtection="0"/>
    <xf numFmtId="0" fontId="30" fillId="23" borderId="23" applyNumberFormat="0" applyAlignment="0" applyProtection="0"/>
    <xf numFmtId="0" fontId="30" fillId="23" borderId="23" applyNumberFormat="0" applyAlignment="0" applyProtection="0"/>
    <xf numFmtId="0" fontId="30" fillId="23" borderId="23" applyNumberFormat="0" applyAlignment="0" applyProtection="0"/>
    <xf numFmtId="0" fontId="20" fillId="0" borderId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19" applyNumberFormat="0" applyFill="0" applyAlignment="0" applyProtection="0"/>
    <xf numFmtId="0" fontId="34" fillId="0" borderId="19" applyNumberFormat="0" applyFill="0" applyAlignment="0" applyProtection="0"/>
    <xf numFmtId="0" fontId="34" fillId="0" borderId="19" applyNumberFormat="0" applyFill="0" applyAlignment="0" applyProtection="0"/>
    <xf numFmtId="0" fontId="34" fillId="0" borderId="19" applyNumberFormat="0" applyFill="0" applyAlignment="0" applyProtection="0"/>
    <xf numFmtId="0" fontId="35" fillId="0" borderId="20" applyNumberFormat="0" applyFill="0" applyAlignment="0" applyProtection="0"/>
    <xf numFmtId="0" fontId="35" fillId="0" borderId="20" applyNumberFormat="0" applyFill="0" applyAlignment="0" applyProtection="0"/>
    <xf numFmtId="0" fontId="35" fillId="0" borderId="20" applyNumberFormat="0" applyFill="0" applyAlignment="0" applyProtection="0"/>
    <xf numFmtId="0" fontId="35" fillId="0" borderId="20" applyNumberFormat="0" applyFill="0" applyAlignment="0" applyProtection="0"/>
    <xf numFmtId="0" fontId="26" fillId="0" borderId="21" applyNumberFormat="0" applyFill="0" applyAlignment="0" applyProtection="0"/>
    <xf numFmtId="0" fontId="26" fillId="0" borderId="21" applyNumberFormat="0" applyFill="0" applyAlignment="0" applyProtection="0"/>
    <xf numFmtId="0" fontId="26" fillId="0" borderId="21" applyNumberFormat="0" applyFill="0" applyAlignment="0" applyProtection="0"/>
    <xf numFmtId="0" fontId="26" fillId="0" borderId="21" applyNumberFormat="0" applyFill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6" fillId="0" borderId="24" applyNumberFormat="0" applyFill="0" applyAlignment="0" applyProtection="0"/>
    <xf numFmtId="0" fontId="36" fillId="0" borderId="24" applyNumberFormat="0" applyFill="0" applyAlignment="0" applyProtection="0"/>
    <xf numFmtId="0" fontId="36" fillId="0" borderId="24" applyNumberFormat="0" applyFill="0" applyAlignment="0" applyProtection="0"/>
    <xf numFmtId="0" fontId="36" fillId="0" borderId="24" applyNumberFormat="0" applyFill="0" applyAlignment="0" applyProtection="0"/>
    <xf numFmtId="0" fontId="1" fillId="0" borderId="0"/>
    <xf numFmtId="0" fontId="1" fillId="0" borderId="0"/>
    <xf numFmtId="180" fontId="16" fillId="0" borderId="0" applyNumberFormat="0" applyFill="0" applyBorder="0" applyAlignment="0" applyProtection="0"/>
    <xf numFmtId="180" fontId="16" fillId="0" borderId="0" applyNumberFormat="0" applyFill="0" applyBorder="0" applyAlignment="0" applyProtection="0"/>
    <xf numFmtId="180" fontId="16" fillId="0" borderId="0" applyNumberFormat="0" applyFill="0" applyBorder="0" applyAlignment="0" applyProtection="0"/>
    <xf numFmtId="180" fontId="16" fillId="0" borderId="0" applyNumberFormat="0" applyFill="0" applyBorder="0" applyAlignment="0" applyProtection="0"/>
    <xf numFmtId="180" fontId="16" fillId="0" borderId="0" applyNumberFormat="0" applyFill="0" applyBorder="0" applyAlignment="0" applyProtection="0"/>
    <xf numFmtId="180" fontId="16" fillId="0" borderId="0" applyNumberFormat="0" applyFill="0" applyBorder="0" applyAlignment="0" applyProtection="0"/>
    <xf numFmtId="180" fontId="16" fillId="0" borderId="0" applyNumberFormat="0" applyFill="0" applyBorder="0" applyAlignment="0" applyProtection="0"/>
    <xf numFmtId="180" fontId="16" fillId="0" borderId="0" applyNumberFormat="0" applyFill="0" applyBorder="0" applyAlignment="0" applyProtection="0"/>
    <xf numFmtId="180" fontId="16" fillId="0" borderId="0" applyNumberFormat="0" applyFill="0" applyBorder="0" applyAlignment="0" applyProtection="0"/>
    <xf numFmtId="180" fontId="16" fillId="0" borderId="0" applyNumberFormat="0" applyFill="0" applyBorder="0" applyAlignment="0" applyProtection="0"/>
    <xf numFmtId="180" fontId="16" fillId="0" borderId="0" applyNumberFormat="0" applyFill="0" applyBorder="0" applyAlignment="0" applyProtection="0"/>
    <xf numFmtId="180" fontId="16" fillId="0" borderId="0" applyNumberFormat="0" applyFill="0" applyBorder="0" applyAlignment="0" applyProtection="0"/>
    <xf numFmtId="180" fontId="16" fillId="0" borderId="0" applyNumberFormat="0" applyFill="0" applyBorder="0" applyAlignment="0" applyProtection="0"/>
    <xf numFmtId="180" fontId="16" fillId="0" borderId="0" applyNumberFormat="0" applyFill="0" applyBorder="0" applyAlignment="0" applyProtection="0"/>
    <xf numFmtId="180" fontId="16" fillId="0" borderId="0" applyNumberFormat="0" applyFill="0" applyBorder="0" applyAlignment="0" applyProtection="0"/>
    <xf numFmtId="180" fontId="16" fillId="0" borderId="0" applyNumberFormat="0" applyFill="0" applyBorder="0" applyAlignment="0" applyProtection="0"/>
    <xf numFmtId="180" fontId="16" fillId="0" borderId="0" applyNumberFormat="0" applyFill="0" applyBorder="0" applyAlignment="0" applyProtection="0"/>
    <xf numFmtId="180" fontId="16" fillId="0" borderId="0" applyNumberFormat="0" applyFill="0" applyBorder="0" applyAlignment="0" applyProtection="0"/>
    <xf numFmtId="180" fontId="16" fillId="0" borderId="0" applyNumberFormat="0" applyFill="0" applyBorder="0" applyAlignment="0" applyProtection="0"/>
    <xf numFmtId="180" fontId="16" fillId="0" borderId="0" applyNumberFormat="0" applyFill="0" applyBorder="0" applyAlignment="0" applyProtection="0"/>
    <xf numFmtId="180" fontId="16" fillId="0" borderId="0" applyNumberFormat="0" applyFill="0" applyBorder="0" applyAlignment="0" applyProtection="0"/>
    <xf numFmtId="180" fontId="16" fillId="0" borderId="0" applyNumberFormat="0" applyFill="0" applyBorder="0" applyAlignment="0" applyProtection="0"/>
    <xf numFmtId="180" fontId="16" fillId="0" borderId="0" applyNumberFormat="0" applyFill="0" applyBorder="0" applyAlignment="0" applyProtection="0"/>
    <xf numFmtId="180" fontId="16" fillId="0" borderId="0" applyNumberFormat="0" applyFill="0" applyBorder="0" applyAlignment="0" applyProtection="0"/>
    <xf numFmtId="180" fontId="16" fillId="0" borderId="0" applyNumberFormat="0" applyFill="0" applyBorder="0" applyAlignment="0" applyProtection="0"/>
    <xf numFmtId="180" fontId="16" fillId="0" borderId="0" applyNumberFormat="0" applyFill="0" applyBorder="0" applyAlignment="0" applyProtection="0"/>
    <xf numFmtId="180" fontId="16" fillId="0" borderId="0" applyNumberFormat="0" applyFill="0" applyBorder="0" applyAlignment="0" applyProtection="0"/>
    <xf numFmtId="180" fontId="16" fillId="0" borderId="0" applyNumberFormat="0" applyFill="0" applyBorder="0" applyAlignment="0" applyProtection="0"/>
    <xf numFmtId="180" fontId="16" fillId="0" borderId="0" applyNumberFormat="0" applyFill="0" applyBorder="0" applyAlignment="0" applyProtection="0"/>
    <xf numFmtId="180" fontId="16" fillId="0" borderId="0" applyNumberFormat="0" applyFill="0" applyBorder="0" applyAlignment="0" applyProtection="0"/>
    <xf numFmtId="180" fontId="16" fillId="0" borderId="0" applyNumberFormat="0" applyFill="0" applyBorder="0" applyAlignment="0" applyProtection="0"/>
    <xf numFmtId="180" fontId="16" fillId="0" borderId="0" applyNumberFormat="0" applyFill="0" applyBorder="0" applyAlignment="0" applyProtection="0"/>
    <xf numFmtId="180" fontId="16" fillId="0" borderId="0" applyNumberFormat="0" applyFill="0" applyBorder="0" applyAlignment="0" applyProtection="0"/>
    <xf numFmtId="180" fontId="16" fillId="0" borderId="0" applyNumberFormat="0" applyFill="0" applyBorder="0" applyAlignment="0" applyProtection="0"/>
    <xf numFmtId="180" fontId="16" fillId="0" borderId="0" applyNumberFormat="0" applyFill="0" applyBorder="0" applyAlignment="0" applyProtection="0"/>
    <xf numFmtId="180" fontId="16" fillId="0" borderId="0" applyNumberFormat="0" applyFill="0" applyBorder="0" applyAlignment="0" applyProtection="0"/>
    <xf numFmtId="180" fontId="16" fillId="0" borderId="0" applyNumberFormat="0" applyFill="0" applyBorder="0" applyAlignment="0" applyProtection="0"/>
    <xf numFmtId="180" fontId="16" fillId="0" borderId="0" applyNumberFormat="0" applyFill="0" applyBorder="0" applyAlignment="0" applyProtection="0"/>
    <xf numFmtId="180" fontId="16" fillId="0" borderId="0" applyNumberFormat="0" applyFill="0" applyBorder="0" applyAlignment="0" applyProtection="0"/>
    <xf numFmtId="180" fontId="16" fillId="0" borderId="0" applyNumberFormat="0" applyFill="0" applyBorder="0" applyAlignment="0" applyProtection="0"/>
    <xf numFmtId="180" fontId="16" fillId="0" borderId="0" applyNumberFormat="0" applyFill="0" applyBorder="0" applyAlignment="0" applyProtection="0"/>
    <xf numFmtId="180" fontId="16" fillId="0" borderId="0" applyFont="0" applyFill="0" applyBorder="0" applyAlignment="0" applyProtection="0"/>
    <xf numFmtId="180" fontId="16" fillId="0" borderId="0" applyFont="0" applyFill="0" applyBorder="0" applyAlignment="0" applyProtection="0"/>
    <xf numFmtId="174" fontId="17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7" fillId="0" borderId="0" applyFont="0" applyFill="0" applyBorder="0" applyAlignment="0" applyProtection="0"/>
    <xf numFmtId="174" fontId="17" fillId="0" borderId="0" applyFont="0" applyFill="0" applyBorder="0" applyAlignment="0" applyProtection="0"/>
    <xf numFmtId="174" fontId="17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7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7" fillId="0" borderId="0" applyFont="0" applyFill="0" applyBorder="0" applyAlignment="0" applyProtection="0"/>
    <xf numFmtId="174" fontId="17" fillId="0" borderId="0" applyFont="0" applyFill="0" applyBorder="0" applyAlignment="0" applyProtection="0"/>
    <xf numFmtId="174" fontId="17" fillId="0" borderId="0" applyFont="0" applyFill="0" applyBorder="0" applyAlignment="0" applyProtection="0"/>
    <xf numFmtId="174" fontId="17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7" fillId="0" borderId="0" applyFont="0" applyFill="0" applyBorder="0" applyAlignment="0" applyProtection="0"/>
    <xf numFmtId="186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4" fontId="17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3" fontId="16" fillId="0" borderId="0" applyFont="0" applyFill="0" applyBorder="0" applyAlignment="0" applyProtection="0"/>
    <xf numFmtId="173" fontId="16" fillId="0" borderId="0" applyFont="0" applyFill="0" applyBorder="0" applyAlignment="0" applyProtection="0"/>
    <xf numFmtId="43" fontId="17" fillId="0" borderId="0" applyFont="0" applyFill="0" applyBorder="0" applyAlignment="0" applyProtection="0"/>
    <xf numFmtId="176" fontId="16" fillId="0" borderId="0" applyFill="0" applyBorder="0" applyAlignment="0" applyProtection="0"/>
    <xf numFmtId="171" fontId="16" fillId="0" borderId="0" applyFont="0" applyFill="0" applyBorder="0" applyAlignment="0" applyProtection="0"/>
    <xf numFmtId="173" fontId="16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7" fillId="0" borderId="0" applyFont="0" applyFill="0" applyBorder="0" applyAlignment="0" applyProtection="0"/>
    <xf numFmtId="174" fontId="17" fillId="0" borderId="0" applyFont="0" applyFill="0" applyBorder="0" applyAlignment="0" applyProtection="0"/>
    <xf numFmtId="174" fontId="38" fillId="0" borderId="0" applyFont="0" applyFill="0" applyBorder="0" applyAlignment="0" applyProtection="0"/>
    <xf numFmtId="174" fontId="38" fillId="0" borderId="0" applyFont="0" applyFill="0" applyBorder="0" applyAlignment="0" applyProtection="0"/>
    <xf numFmtId="168" fontId="16" fillId="0" borderId="0" applyFill="0" applyBorder="0" applyAlignment="0" applyProtection="0"/>
    <xf numFmtId="174" fontId="17" fillId="0" borderId="0" applyFont="0" applyFill="0" applyBorder="0" applyAlignment="0" applyProtection="0"/>
    <xf numFmtId="174" fontId="16" fillId="0" borderId="0" applyFont="0" applyFill="0" applyBorder="0" applyAlignment="0" applyProtection="0"/>
    <xf numFmtId="174" fontId="17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72" fontId="16" fillId="0" borderId="0" applyFont="0" applyFill="0" applyBorder="0" applyAlignment="0" applyProtection="0"/>
    <xf numFmtId="166" fontId="17" fillId="0" borderId="0" applyFont="0" applyFill="0" applyBorder="0" applyAlignment="0" applyProtection="0"/>
    <xf numFmtId="184" fontId="16" fillId="0" borderId="0" applyFont="0" applyFill="0" applyBorder="0" applyAlignment="0" applyProtection="0"/>
    <xf numFmtId="184" fontId="16" fillId="0" borderId="0" applyFont="0" applyFill="0" applyBorder="0" applyAlignment="0" applyProtection="0"/>
    <xf numFmtId="184" fontId="16" fillId="0" borderId="0" applyFont="0" applyFill="0" applyBorder="0" applyAlignment="0" applyProtection="0"/>
    <xf numFmtId="184" fontId="16" fillId="0" borderId="0" applyFont="0" applyFill="0" applyBorder="0" applyAlignment="0" applyProtection="0"/>
    <xf numFmtId="172" fontId="16" fillId="0" borderId="0" applyFont="0" applyFill="0" applyBorder="0" applyAlignment="0" applyProtection="0"/>
    <xf numFmtId="183" fontId="17" fillId="0" borderId="0" applyFont="0" applyFill="0" applyBorder="0" applyAlignment="0" applyProtection="0"/>
    <xf numFmtId="187" fontId="16" fillId="0" borderId="0" applyFont="0" applyFill="0" applyBorder="0" applyAlignment="0" applyProtection="0"/>
    <xf numFmtId="187" fontId="16" fillId="0" borderId="0" applyFont="0" applyFill="0" applyBorder="0" applyAlignment="0" applyProtection="0"/>
    <xf numFmtId="187" fontId="16" fillId="0" borderId="0" applyFont="0" applyFill="0" applyBorder="0" applyAlignment="0" applyProtection="0"/>
    <xf numFmtId="187" fontId="1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0" fontId="16" fillId="0" borderId="0"/>
    <xf numFmtId="0" fontId="1" fillId="0" borderId="0"/>
    <xf numFmtId="0" fontId="1" fillId="0" borderId="0"/>
    <xf numFmtId="0" fontId="1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0" fontId="19" fillId="0" borderId="0"/>
    <xf numFmtId="0" fontId="16" fillId="0" borderId="0"/>
    <xf numFmtId="0" fontId="16" fillId="0" borderId="0"/>
    <xf numFmtId="180" fontId="1" fillId="0" borderId="0"/>
    <xf numFmtId="0" fontId="39" fillId="0" borderId="0"/>
    <xf numFmtId="180" fontId="39" fillId="0" borderId="0"/>
    <xf numFmtId="180" fontId="16" fillId="0" borderId="0"/>
    <xf numFmtId="0" fontId="1" fillId="0" borderId="0"/>
    <xf numFmtId="0" fontId="1" fillId="0" borderId="0"/>
    <xf numFmtId="9" fontId="17" fillId="0" borderId="0" applyFont="0" applyFill="0" applyBorder="0" applyAlignment="0" applyProtection="0"/>
    <xf numFmtId="9" fontId="16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</cellStyleXfs>
  <cellXfs count="180">
    <xf numFmtId="0" fontId="0" fillId="0" borderId="0" xfId="0"/>
    <xf numFmtId="0" fontId="5" fillId="0" borderId="3" xfId="0" applyFont="1" applyBorder="1" applyAlignment="1">
      <alignment vertical="center"/>
    </xf>
    <xf numFmtId="0" fontId="4" fillId="3" borderId="3" xfId="0" applyFont="1" applyFill="1" applyBorder="1" applyAlignment="1">
      <alignment vertical="center"/>
    </xf>
    <xf numFmtId="0" fontId="5" fillId="3" borderId="5" xfId="0" applyFont="1" applyFill="1" applyBorder="1" applyAlignment="1">
      <alignment vertical="center"/>
    </xf>
    <xf numFmtId="0" fontId="6" fillId="4" borderId="3" xfId="0" applyFont="1" applyFill="1" applyBorder="1" applyAlignment="1">
      <alignment vertical="center" wrapText="1"/>
    </xf>
    <xf numFmtId="0" fontId="3" fillId="3" borderId="3" xfId="0" applyFont="1" applyFill="1" applyBorder="1" applyAlignment="1">
      <alignment vertical="center"/>
    </xf>
    <xf numFmtId="0" fontId="7" fillId="2" borderId="3" xfId="0" applyFont="1" applyFill="1" applyBorder="1" applyAlignment="1">
      <alignment vertical="center"/>
    </xf>
    <xf numFmtId="0" fontId="0" fillId="0" borderId="0" xfId="0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/>
    </xf>
    <xf numFmtId="0" fontId="2" fillId="2" borderId="6" xfId="0" applyFont="1" applyFill="1" applyBorder="1"/>
    <xf numFmtId="14" fontId="0" fillId="0" borderId="6" xfId="0" applyNumberFormat="1" applyBorder="1" applyAlignment="1">
      <alignment horizontal="center" vertical="center"/>
    </xf>
    <xf numFmtId="168" fontId="5" fillId="0" borderId="5" xfId="1" applyNumberFormat="1" applyFont="1" applyBorder="1" applyAlignment="1">
      <alignment horizontal="right" vertical="center"/>
    </xf>
    <xf numFmtId="168" fontId="6" fillId="4" borderId="5" xfId="1" applyNumberFormat="1" applyFont="1" applyFill="1" applyBorder="1" applyAlignment="1">
      <alignment horizontal="right" vertical="center"/>
    </xf>
    <xf numFmtId="168" fontId="5" fillId="3" borderId="5" xfId="1" applyNumberFormat="1" applyFont="1" applyFill="1" applyBorder="1" applyAlignment="1">
      <alignment horizontal="right" vertical="center"/>
    </xf>
    <xf numFmtId="168" fontId="7" fillId="2" borderId="5" xfId="1" applyNumberFormat="1" applyFont="1" applyFill="1" applyBorder="1" applyAlignment="1">
      <alignment horizontal="right" vertical="center"/>
    </xf>
    <xf numFmtId="0" fontId="0" fillId="0" borderId="0" xfId="0" applyAlignment="1">
      <alignment horizontal="center" vertical="center"/>
    </xf>
    <xf numFmtId="168" fontId="5" fillId="3" borderId="8" xfId="1" applyNumberFormat="1" applyFont="1" applyFill="1" applyBorder="1" applyAlignment="1">
      <alignment horizontal="center" vertical="center"/>
    </xf>
    <xf numFmtId="168" fontId="5" fillId="3" borderId="8" xfId="1" applyNumberFormat="1" applyFont="1" applyFill="1" applyBorder="1" applyAlignment="1">
      <alignment horizontal="right" vertical="center"/>
    </xf>
    <xf numFmtId="168" fontId="5" fillId="3" borderId="9" xfId="1" applyNumberFormat="1" applyFont="1" applyFill="1" applyBorder="1" applyAlignment="1">
      <alignment horizontal="right" vertical="center"/>
    </xf>
    <xf numFmtId="168" fontId="6" fillId="4" borderId="1" xfId="1" applyNumberFormat="1" applyFont="1" applyFill="1" applyBorder="1" applyAlignment="1">
      <alignment horizontal="right" vertical="center"/>
    </xf>
    <xf numFmtId="168" fontId="6" fillId="4" borderId="4" xfId="1" applyNumberFormat="1" applyFont="1" applyFill="1" applyBorder="1" applyAlignment="1">
      <alignment horizontal="right" vertical="center"/>
    </xf>
    <xf numFmtId="168" fontId="5" fillId="3" borderId="10" xfId="1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68" fontId="5" fillId="3" borderId="10" xfId="1" applyNumberFormat="1" applyFont="1" applyFill="1" applyBorder="1" applyAlignment="1">
      <alignment horizontal="right" vertical="center"/>
    </xf>
    <xf numFmtId="168" fontId="0" fillId="0" borderId="1" xfId="1" applyNumberFormat="1" applyFont="1" applyBorder="1"/>
    <xf numFmtId="168" fontId="0" fillId="0" borderId="1" xfId="1" applyNumberFormat="1" applyFont="1" applyBorder="1" applyAlignment="1">
      <alignment horizontal="center" vertical="center"/>
    </xf>
    <xf numFmtId="168" fontId="6" fillId="4" borderId="4" xfId="1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168" fontId="2" fillId="2" borderId="1" xfId="1" applyNumberFormat="1" applyFont="1" applyFill="1" applyBorder="1"/>
    <xf numFmtId="0" fontId="3" fillId="3" borderId="1" xfId="0" applyFont="1" applyFill="1" applyBorder="1" applyAlignment="1">
      <alignment vertical="center"/>
    </xf>
    <xf numFmtId="168" fontId="5" fillId="3" borderId="11" xfId="1" applyNumberFormat="1" applyFont="1" applyFill="1" applyBorder="1" applyAlignment="1">
      <alignment horizontal="center" vertical="center"/>
    </xf>
    <xf numFmtId="168" fontId="5" fillId="3" borderId="12" xfId="1" applyNumberFormat="1" applyFont="1" applyFill="1" applyBorder="1" applyAlignment="1">
      <alignment horizontal="right" vertical="center"/>
    </xf>
    <xf numFmtId="168" fontId="5" fillId="3" borderId="4" xfId="1" applyNumberFormat="1" applyFont="1" applyFill="1" applyBorder="1" applyAlignment="1">
      <alignment horizontal="right" vertical="center"/>
    </xf>
    <xf numFmtId="0" fontId="8" fillId="2" borderId="11" xfId="0" applyFont="1" applyFill="1" applyBorder="1"/>
    <xf numFmtId="0" fontId="8" fillId="2" borderId="4" xfId="0" applyFont="1" applyFill="1" applyBorder="1"/>
    <xf numFmtId="168" fontId="8" fillId="2" borderId="4" xfId="0" applyNumberFormat="1" applyFont="1" applyFill="1" applyBorder="1"/>
    <xf numFmtId="0" fontId="0" fillId="0" borderId="7" xfId="0" applyBorder="1"/>
    <xf numFmtId="0" fontId="10" fillId="0" borderId="0" xfId="0" applyFont="1"/>
    <xf numFmtId="169" fontId="0" fillId="0" borderId="0" xfId="2" applyNumberFormat="1" applyFont="1"/>
    <xf numFmtId="169" fontId="0" fillId="0" borderId="0" xfId="0" applyNumberFormat="1"/>
    <xf numFmtId="0" fontId="5" fillId="0" borderId="14" xfId="0" applyFont="1" applyBorder="1" applyAlignment="1">
      <alignment vertical="center" wrapText="1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right" vertical="center"/>
    </xf>
    <xf numFmtId="168" fontId="11" fillId="0" borderId="13" xfId="1" applyNumberFormat="1" applyFont="1" applyBorder="1" applyAlignment="1">
      <alignment horizontal="right" vertical="center" wrapText="1"/>
    </xf>
    <xf numFmtId="168" fontId="0" fillId="0" borderId="0" xfId="1" applyNumberFormat="1" applyFont="1" applyBorder="1"/>
    <xf numFmtId="168" fontId="0" fillId="0" borderId="0" xfId="0" applyNumberFormat="1"/>
    <xf numFmtId="0" fontId="12" fillId="0" borderId="0" xfId="0" applyFont="1"/>
    <xf numFmtId="168" fontId="0" fillId="0" borderId="0" xfId="1" applyNumberFormat="1" applyFont="1"/>
    <xf numFmtId="170" fontId="0" fillId="0" borderId="0" xfId="4" applyNumberFormat="1" applyFont="1"/>
    <xf numFmtId="9" fontId="12" fillId="0" borderId="0" xfId="4" applyFont="1"/>
    <xf numFmtId="0" fontId="13" fillId="0" borderId="0" xfId="0" applyFont="1" applyAlignment="1">
      <alignment wrapText="1"/>
    </xf>
    <xf numFmtId="0" fontId="12" fillId="0" borderId="0" xfId="0" applyFont="1" applyAlignment="1">
      <alignment horizontal="center" vertical="center"/>
    </xf>
    <xf numFmtId="0" fontId="15" fillId="0" borderId="6" xfId="5" quotePrefix="1" applyFont="1" applyBorder="1" applyAlignment="1">
      <alignment horizontal="left" vertical="center" wrapText="1"/>
    </xf>
    <xf numFmtId="167" fontId="2" fillId="2" borderId="1" xfId="0" applyNumberFormat="1" applyFont="1" applyFill="1" applyBorder="1" applyAlignment="1">
      <alignment horizontal="center" vertical="center" wrapText="1"/>
    </xf>
    <xf numFmtId="0" fontId="18" fillId="27" borderId="6" xfId="5" quotePrefix="1" applyFont="1" applyFill="1" applyBorder="1" applyAlignment="1">
      <alignment horizontal="left" vertical="center" wrapText="1"/>
    </xf>
    <xf numFmtId="168" fontId="3" fillId="27" borderId="5" xfId="1" applyNumberFormat="1" applyFont="1" applyFill="1" applyBorder="1" applyAlignment="1">
      <alignment horizontal="right" vertical="center"/>
    </xf>
    <xf numFmtId="0" fontId="12" fillId="27" borderId="1" xfId="0" applyFont="1" applyFill="1" applyBorder="1" applyAlignment="1">
      <alignment horizontal="center" vertical="center" wrapText="1"/>
    </xf>
    <xf numFmtId="167" fontId="6" fillId="4" borderId="5" xfId="1" applyFont="1" applyFill="1" applyBorder="1" applyAlignment="1">
      <alignment horizontal="right" vertical="center"/>
    </xf>
    <xf numFmtId="168" fontId="5" fillId="0" borderId="3" xfId="1" applyNumberFormat="1" applyFont="1" applyBorder="1" applyAlignment="1">
      <alignment vertical="center"/>
    </xf>
    <xf numFmtId="167" fontId="7" fillId="2" borderId="5" xfId="1" applyFont="1" applyFill="1" applyBorder="1" applyAlignment="1">
      <alignment horizontal="right" vertical="center"/>
    </xf>
    <xf numFmtId="0" fontId="12" fillId="0" borderId="6" xfId="0" applyFont="1" applyBorder="1"/>
    <xf numFmtId="0" fontId="40" fillId="0" borderId="6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/>
    </xf>
    <xf numFmtId="0" fontId="41" fillId="0" borderId="6" xfId="0" applyFont="1" applyBorder="1"/>
    <xf numFmtId="168" fontId="0" fillId="0" borderId="6" xfId="1" applyNumberFormat="1" applyFont="1" applyBorder="1"/>
    <xf numFmtId="0" fontId="0" fillId="0" borderId="6" xfId="0" applyBorder="1"/>
    <xf numFmtId="168" fontId="12" fillId="0" borderId="6" xfId="0" applyNumberFormat="1" applyFont="1" applyBorder="1"/>
    <xf numFmtId="168" fontId="41" fillId="0" borderId="6" xfId="1" applyNumberFormat="1" applyFont="1" applyBorder="1"/>
    <xf numFmtId="0" fontId="42" fillId="0" borderId="6" xfId="0" applyFont="1" applyBorder="1"/>
    <xf numFmtId="188" fontId="0" fillId="0" borderId="0" xfId="0" applyNumberFormat="1"/>
    <xf numFmtId="0" fontId="43" fillId="0" borderId="0" xfId="0" applyFont="1" applyAlignment="1">
      <alignment vertical="center"/>
    </xf>
    <xf numFmtId="168" fontId="43" fillId="0" borderId="0" xfId="0" applyNumberFormat="1" applyFont="1" applyAlignment="1">
      <alignment vertical="center"/>
    </xf>
    <xf numFmtId="0" fontId="50" fillId="0" borderId="3" xfId="0" applyFont="1" applyBorder="1" applyAlignment="1">
      <alignment vertical="center"/>
    </xf>
    <xf numFmtId="168" fontId="50" fillId="0" borderId="5" xfId="1" applyNumberFormat="1" applyFont="1" applyBorder="1" applyAlignment="1">
      <alignment vertical="center"/>
    </xf>
    <xf numFmtId="0" fontId="44" fillId="3" borderId="1" xfId="0" applyFont="1" applyFill="1" applyBorder="1" applyAlignment="1">
      <alignment vertical="center"/>
    </xf>
    <xf numFmtId="168" fontId="48" fillId="3" borderId="4" xfId="1" applyNumberFormat="1" applyFont="1" applyFill="1" applyBorder="1" applyAlignment="1">
      <alignment vertical="center"/>
    </xf>
    <xf numFmtId="168" fontId="48" fillId="3" borderId="11" xfId="1" applyNumberFormat="1" applyFont="1" applyFill="1" applyBorder="1" applyAlignment="1">
      <alignment vertical="center"/>
    </xf>
    <xf numFmtId="0" fontId="43" fillId="0" borderId="27" xfId="0" applyFont="1" applyBorder="1" applyAlignment="1">
      <alignment vertical="center"/>
    </xf>
    <xf numFmtId="167" fontId="43" fillId="0" borderId="26" xfId="1" applyFont="1" applyBorder="1" applyAlignment="1">
      <alignment vertical="center"/>
    </xf>
    <xf numFmtId="168" fontId="50" fillId="0" borderId="5" xfId="1" applyNumberFormat="1" applyFont="1" applyBorder="1" applyAlignment="1">
      <alignment horizontal="center" vertical="center"/>
    </xf>
    <xf numFmtId="168" fontId="45" fillId="0" borderId="7" xfId="1" applyNumberFormat="1" applyFont="1" applyFill="1" applyBorder="1" applyAlignment="1">
      <alignment vertical="center"/>
    </xf>
    <xf numFmtId="168" fontId="53" fillId="0" borderId="5" xfId="1" applyNumberFormat="1" applyFont="1" applyBorder="1" applyAlignment="1">
      <alignment vertical="center"/>
    </xf>
    <xf numFmtId="9" fontId="43" fillId="0" borderId="0" xfId="0" applyNumberFormat="1" applyFont="1" applyAlignment="1">
      <alignment vertical="center"/>
    </xf>
    <xf numFmtId="10" fontId="43" fillId="0" borderId="0" xfId="0" applyNumberFormat="1" applyFont="1" applyAlignment="1">
      <alignment vertical="center"/>
    </xf>
    <xf numFmtId="0" fontId="44" fillId="0" borderId="0" xfId="0" applyFont="1" applyAlignment="1">
      <alignment vertical="center" wrapText="1"/>
    </xf>
    <xf numFmtId="43" fontId="43" fillId="0" borderId="0" xfId="0" applyNumberFormat="1" applyFont="1" applyAlignment="1">
      <alignment vertical="center"/>
    </xf>
    <xf numFmtId="43" fontId="43" fillId="31" borderId="0" xfId="0" applyNumberFormat="1" applyFont="1" applyFill="1" applyAlignment="1">
      <alignment vertical="center"/>
    </xf>
    <xf numFmtId="168" fontId="43" fillId="30" borderId="0" xfId="0" applyNumberFormat="1" applyFont="1" applyFill="1" applyAlignment="1">
      <alignment vertical="center"/>
    </xf>
    <xf numFmtId="168" fontId="46" fillId="0" borderId="0" xfId="1" applyNumberFormat="1" applyFont="1" applyFill="1" applyBorder="1" applyAlignment="1">
      <alignment vertical="center"/>
    </xf>
    <xf numFmtId="0" fontId="45" fillId="0" borderId="30" xfId="0" applyFont="1" applyBorder="1" applyAlignment="1">
      <alignment vertical="center"/>
    </xf>
    <xf numFmtId="0" fontId="46" fillId="0" borderId="4" xfId="0" applyFont="1" applyBorder="1" applyAlignment="1">
      <alignment vertical="center" wrapText="1"/>
    </xf>
    <xf numFmtId="0" fontId="43" fillId="0" borderId="31" xfId="0" applyFont="1" applyBorder="1" applyAlignment="1">
      <alignment vertical="center"/>
    </xf>
    <xf numFmtId="167" fontId="50" fillId="0" borderId="0" xfId="1" applyFont="1" applyBorder="1" applyAlignment="1">
      <alignment vertical="center" wrapText="1"/>
    </xf>
    <xf numFmtId="14" fontId="50" fillId="0" borderId="29" xfId="0" applyNumberFormat="1" applyFont="1" applyBorder="1" applyAlignment="1">
      <alignment vertical="center" wrapText="1"/>
    </xf>
    <xf numFmtId="0" fontId="43" fillId="0" borderId="30" xfId="0" applyFont="1" applyBorder="1" applyAlignment="1">
      <alignment vertical="center"/>
    </xf>
    <xf numFmtId="0" fontId="43" fillId="0" borderId="7" xfId="0" applyFont="1" applyBorder="1" applyAlignment="1">
      <alignment vertical="center"/>
    </xf>
    <xf numFmtId="189" fontId="43" fillId="0" borderId="32" xfId="2032" applyNumberFormat="1" applyFont="1" applyBorder="1" applyAlignment="1">
      <alignment vertical="center"/>
    </xf>
    <xf numFmtId="189" fontId="54" fillId="0" borderId="32" xfId="2032" applyNumberFormat="1" applyFont="1" applyBorder="1" applyAlignment="1">
      <alignment vertical="center" wrapText="1"/>
    </xf>
    <xf numFmtId="189" fontId="43" fillId="0" borderId="5" xfId="2032" applyNumberFormat="1" applyFont="1" applyBorder="1" applyAlignment="1">
      <alignment vertical="center"/>
    </xf>
    <xf numFmtId="189" fontId="43" fillId="0" borderId="0" xfId="2032" applyNumberFormat="1" applyFont="1" applyAlignment="1">
      <alignment vertical="center"/>
    </xf>
    <xf numFmtId="190" fontId="43" fillId="0" borderId="26" xfId="2031" applyNumberFormat="1" applyFont="1" applyBorder="1" applyAlignment="1">
      <alignment vertical="center"/>
    </xf>
    <xf numFmtId="0" fontId="55" fillId="0" borderId="0" xfId="0" applyFont="1" applyAlignment="1">
      <alignment horizontal="center" vertical="center"/>
    </xf>
    <xf numFmtId="0" fontId="44" fillId="0" borderId="0" xfId="0" applyFont="1" applyAlignment="1">
      <alignment horizontal="center" vertical="center" wrapText="1"/>
    </xf>
    <xf numFmtId="168" fontId="48" fillId="0" borderId="0" xfId="1" applyNumberFormat="1" applyFont="1" applyFill="1" applyBorder="1" applyAlignment="1">
      <alignment vertical="center"/>
    </xf>
    <xf numFmtId="168" fontId="50" fillId="0" borderId="0" xfId="1" applyNumberFormat="1" applyFont="1" applyFill="1" applyBorder="1" applyAlignment="1">
      <alignment vertical="center"/>
    </xf>
    <xf numFmtId="168" fontId="52" fillId="0" borderId="0" xfId="1" applyNumberFormat="1" applyFont="1" applyFill="1" applyBorder="1" applyAlignment="1">
      <alignment vertical="center"/>
    </xf>
    <xf numFmtId="168" fontId="51" fillId="0" borderId="0" xfId="1" applyNumberFormat="1" applyFont="1" applyFill="1" applyBorder="1" applyAlignment="1">
      <alignment vertical="center"/>
    </xf>
    <xf numFmtId="168" fontId="43" fillId="0" borderId="0" xfId="1" applyNumberFormat="1" applyFont="1" applyFill="1" applyAlignment="1">
      <alignment vertical="center"/>
    </xf>
    <xf numFmtId="168" fontId="43" fillId="0" borderId="0" xfId="1" applyNumberFormat="1" applyFont="1" applyFill="1" applyBorder="1" applyAlignment="1">
      <alignment vertical="center"/>
    </xf>
    <xf numFmtId="0" fontId="54" fillId="0" borderId="0" xfId="0" applyFont="1" applyAlignment="1">
      <alignment vertical="center" wrapText="1"/>
    </xf>
    <xf numFmtId="168" fontId="56" fillId="0" borderId="0" xfId="0" applyNumberFormat="1" applyFont="1" applyAlignment="1">
      <alignment vertical="center"/>
    </xf>
    <xf numFmtId="42" fontId="50" fillId="0" borderId="1" xfId="2032" applyFont="1" applyBorder="1" applyAlignment="1">
      <alignment vertical="center"/>
    </xf>
    <xf numFmtId="42" fontId="43" fillId="0" borderId="32" xfId="2032" applyFont="1" applyBorder="1" applyAlignment="1">
      <alignment vertical="center"/>
    </xf>
    <xf numFmtId="42" fontId="48" fillId="3" borderId="1" xfId="2032" applyFont="1" applyFill="1" applyBorder="1" applyAlignment="1">
      <alignment vertical="center"/>
    </xf>
    <xf numFmtId="42" fontId="48" fillId="3" borderId="4" xfId="2032" applyFont="1" applyFill="1" applyBorder="1" applyAlignment="1">
      <alignment vertical="center"/>
    </xf>
    <xf numFmtId="42" fontId="43" fillId="0" borderId="28" xfId="2032" applyFont="1" applyBorder="1" applyAlignment="1">
      <alignment vertical="center"/>
    </xf>
    <xf numFmtId="42" fontId="46" fillId="0" borderId="4" xfId="2032" applyFont="1" applyFill="1" applyBorder="1" applyAlignment="1">
      <alignment vertical="center"/>
    </xf>
    <xf numFmtId="14" fontId="50" fillId="0" borderId="36" xfId="0" applyNumberFormat="1" applyFont="1" applyBorder="1" applyAlignment="1">
      <alignment vertical="center"/>
    </xf>
    <xf numFmtId="0" fontId="47" fillId="4" borderId="6" xfId="0" applyFont="1" applyFill="1" applyBorder="1" applyAlignment="1">
      <alignment vertical="center"/>
    </xf>
    <xf numFmtId="0" fontId="48" fillId="4" borderId="6" xfId="0" applyFont="1" applyFill="1" applyBorder="1" applyAlignment="1">
      <alignment vertical="center"/>
    </xf>
    <xf numFmtId="168" fontId="48" fillId="4" borderId="6" xfId="1" applyNumberFormat="1" applyFont="1" applyFill="1" applyBorder="1" applyAlignment="1">
      <alignment vertical="center"/>
    </xf>
    <xf numFmtId="189" fontId="48" fillId="4" borderId="6" xfId="2032" applyNumberFormat="1" applyFont="1" applyFill="1" applyBorder="1" applyAlignment="1">
      <alignment vertical="center"/>
    </xf>
    <xf numFmtId="0" fontId="49" fillId="28" borderId="6" xfId="0" applyFont="1" applyFill="1" applyBorder="1" applyAlignment="1">
      <alignment vertical="center" wrapText="1"/>
    </xf>
    <xf numFmtId="168" fontId="50" fillId="0" borderId="6" xfId="1" applyNumberFormat="1" applyFont="1" applyFill="1" applyBorder="1" applyAlignment="1">
      <alignment vertical="center" wrapText="1"/>
    </xf>
    <xf numFmtId="167" fontId="50" fillId="0" borderId="6" xfId="1" applyFont="1" applyBorder="1" applyAlignment="1">
      <alignment vertical="center" wrapText="1"/>
    </xf>
    <xf numFmtId="42" fontId="50" fillId="0" borderId="6" xfId="2032" applyFont="1" applyBorder="1" applyAlignment="1">
      <alignment vertical="center"/>
    </xf>
    <xf numFmtId="0" fontId="49" fillId="29" borderId="6" xfId="0" applyFont="1" applyFill="1" applyBorder="1" applyAlignment="1">
      <alignment vertical="center" wrapText="1"/>
    </xf>
    <xf numFmtId="168" fontId="50" fillId="30" borderId="6" xfId="1" applyNumberFormat="1" applyFont="1" applyFill="1" applyBorder="1" applyAlignment="1">
      <alignment vertical="center" wrapText="1"/>
    </xf>
    <xf numFmtId="167" fontId="50" fillId="30" borderId="6" xfId="1" applyFont="1" applyFill="1" applyBorder="1" applyAlignment="1">
      <alignment vertical="center" wrapText="1"/>
    </xf>
    <xf numFmtId="42" fontId="50" fillId="30" borderId="6" xfId="2032" applyFont="1" applyFill="1" applyBorder="1" applyAlignment="1">
      <alignment vertical="center"/>
    </xf>
    <xf numFmtId="0" fontId="49" fillId="28" borderId="6" xfId="0" applyFont="1" applyFill="1" applyBorder="1" applyAlignment="1">
      <alignment vertical="center"/>
    </xf>
    <xf numFmtId="0" fontId="49" fillId="29" borderId="6" xfId="0" applyFont="1" applyFill="1" applyBorder="1" applyAlignment="1">
      <alignment vertical="center"/>
    </xf>
    <xf numFmtId="0" fontId="51" fillId="32" borderId="6" xfId="0" applyFont="1" applyFill="1" applyBorder="1" applyAlignment="1">
      <alignment vertical="center" wrapText="1"/>
    </xf>
    <xf numFmtId="168" fontId="52" fillId="32" borderId="6" xfId="1" applyNumberFormat="1" applyFont="1" applyFill="1" applyBorder="1" applyAlignment="1">
      <alignment vertical="center"/>
    </xf>
    <xf numFmtId="168" fontId="51" fillId="32" borderId="6" xfId="1" applyNumberFormat="1" applyFont="1" applyFill="1" applyBorder="1" applyAlignment="1">
      <alignment vertical="center"/>
    </xf>
    <xf numFmtId="42" fontId="52" fillId="32" borderId="6" xfId="2032" applyFont="1" applyFill="1" applyBorder="1" applyAlignment="1">
      <alignment vertical="center"/>
    </xf>
    <xf numFmtId="0" fontId="44" fillId="4" borderId="6" xfId="0" applyFont="1" applyFill="1" applyBorder="1" applyAlignment="1">
      <alignment vertical="center"/>
    </xf>
    <xf numFmtId="42" fontId="48" fillId="4" borderId="6" xfId="2032" applyFont="1" applyFill="1" applyBorder="1" applyAlignment="1">
      <alignment vertical="center"/>
    </xf>
    <xf numFmtId="0" fontId="50" fillId="0" borderId="6" xfId="0" applyFont="1" applyBorder="1" applyAlignment="1">
      <alignment vertical="center"/>
    </xf>
    <xf numFmtId="168" fontId="50" fillId="0" borderId="6" xfId="1" applyNumberFormat="1" applyFont="1" applyBorder="1" applyAlignment="1">
      <alignment vertical="center"/>
    </xf>
    <xf numFmtId="0" fontId="44" fillId="3" borderId="6" xfId="0" applyFont="1" applyFill="1" applyBorder="1" applyAlignment="1">
      <alignment vertical="center"/>
    </xf>
    <xf numFmtId="168" fontId="48" fillId="3" borderId="6" xfId="1" applyNumberFormat="1" applyFont="1" applyFill="1" applyBorder="1" applyAlignment="1">
      <alignment vertical="center"/>
    </xf>
    <xf numFmtId="167" fontId="48" fillId="3" borderId="6" xfId="1" applyFont="1" applyFill="1" applyBorder="1" applyAlignment="1">
      <alignment vertical="center"/>
    </xf>
    <xf numFmtId="42" fontId="48" fillId="3" borderId="6" xfId="2032" applyFont="1" applyFill="1" applyBorder="1" applyAlignment="1">
      <alignment vertical="center"/>
    </xf>
    <xf numFmtId="168" fontId="53" fillId="0" borderId="6" xfId="1" applyNumberFormat="1" applyFont="1" applyFill="1" applyBorder="1" applyAlignment="1">
      <alignment vertical="center"/>
    </xf>
    <xf numFmtId="42" fontId="51" fillId="32" borderId="6" xfId="2032" applyFont="1" applyFill="1" applyBorder="1" applyAlignment="1">
      <alignment vertical="center"/>
    </xf>
    <xf numFmtId="167" fontId="50" fillId="0" borderId="6" xfId="1" applyFont="1" applyBorder="1" applyAlignment="1">
      <alignment vertical="center"/>
    </xf>
    <xf numFmtId="168" fontId="44" fillId="4" borderId="6" xfId="1" applyNumberFormat="1" applyFont="1" applyFill="1" applyBorder="1" applyAlignment="1">
      <alignment vertical="center"/>
    </xf>
    <xf numFmtId="167" fontId="55" fillId="4" borderId="6" xfId="0" applyNumberFormat="1" applyFont="1" applyFill="1" applyBorder="1" applyAlignment="1">
      <alignment vertical="center" wrapText="1"/>
    </xf>
    <xf numFmtId="42" fontId="55" fillId="4" borderId="6" xfId="2032" applyFont="1" applyFill="1" applyBorder="1" applyAlignment="1">
      <alignment vertical="center"/>
    </xf>
    <xf numFmtId="0" fontId="44" fillId="32" borderId="3" xfId="0" applyFont="1" applyFill="1" applyBorder="1" applyAlignment="1">
      <alignment vertical="center"/>
    </xf>
    <xf numFmtId="168" fontId="44" fillId="32" borderId="5" xfId="1" applyNumberFormat="1" applyFont="1" applyFill="1" applyBorder="1" applyAlignment="1">
      <alignment vertical="center"/>
    </xf>
    <xf numFmtId="0" fontId="55" fillId="32" borderId="1" xfId="0" applyFont="1" applyFill="1" applyBorder="1" applyAlignment="1">
      <alignment vertical="center" wrapText="1"/>
    </xf>
    <xf numFmtId="42" fontId="55" fillId="32" borderId="1" xfId="2032" applyFont="1" applyFill="1" applyBorder="1" applyAlignment="1">
      <alignment vertical="center"/>
    </xf>
    <xf numFmtId="0" fontId="56" fillId="32" borderId="11" xfId="0" applyFont="1" applyFill="1" applyBorder="1" applyAlignment="1">
      <alignment vertical="center"/>
    </xf>
    <xf numFmtId="0" fontId="56" fillId="32" borderId="4" xfId="0" applyFont="1" applyFill="1" applyBorder="1" applyAlignment="1">
      <alignment vertical="center"/>
    </xf>
    <xf numFmtId="42" fontId="56" fillId="32" borderId="4" xfId="2032" applyFont="1" applyFill="1" applyBorder="1" applyAlignment="1">
      <alignment vertical="center"/>
    </xf>
    <xf numFmtId="0" fontId="53" fillId="32" borderId="29" xfId="0" applyFont="1" applyFill="1" applyBorder="1" applyAlignment="1">
      <alignment vertical="center"/>
    </xf>
    <xf numFmtId="0" fontId="53" fillId="32" borderId="35" xfId="0" applyFont="1" applyFill="1" applyBorder="1" applyAlignment="1">
      <alignment vertical="center"/>
    </xf>
    <xf numFmtId="0" fontId="2" fillId="2" borderId="6" xfId="0" applyFont="1" applyFill="1" applyBorder="1" applyAlignment="1">
      <alignment horizontal="center"/>
    </xf>
    <xf numFmtId="0" fontId="0" fillId="0" borderId="6" xfId="0" applyBorder="1" applyAlignment="1">
      <alignment horizontal="center" vertical="center"/>
    </xf>
    <xf numFmtId="0" fontId="14" fillId="0" borderId="15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41" fillId="0" borderId="25" xfId="0" applyFont="1" applyBorder="1" applyAlignment="1">
      <alignment horizontal="center"/>
    </xf>
    <xf numFmtId="0" fontId="41" fillId="0" borderId="8" xfId="0" applyFont="1" applyBorder="1" applyAlignment="1">
      <alignment horizontal="center"/>
    </xf>
    <xf numFmtId="0" fontId="41" fillId="0" borderId="9" xfId="0" applyFont="1" applyBorder="1" applyAlignment="1">
      <alignment horizontal="center"/>
    </xf>
    <xf numFmtId="0" fontId="40" fillId="0" borderId="25" xfId="0" applyFont="1" applyBorder="1" applyAlignment="1">
      <alignment horizontal="center" vertical="center" wrapText="1"/>
    </xf>
    <xf numFmtId="0" fontId="40" fillId="0" borderId="9" xfId="0" applyFont="1" applyBorder="1" applyAlignment="1">
      <alignment horizontal="center" vertical="center" wrapText="1"/>
    </xf>
    <xf numFmtId="41" fontId="50" fillId="0" borderId="35" xfId="2031" applyFont="1" applyBorder="1" applyAlignment="1">
      <alignment horizontal="center" vertical="center"/>
    </xf>
    <xf numFmtId="41" fontId="50" fillId="0" borderId="37" xfId="2031" applyFont="1" applyBorder="1" applyAlignment="1">
      <alignment horizontal="center" vertical="center"/>
    </xf>
    <xf numFmtId="0" fontId="44" fillId="32" borderId="6" xfId="0" applyFont="1" applyFill="1" applyBorder="1" applyAlignment="1">
      <alignment horizontal="center" vertical="center" wrapText="1"/>
    </xf>
    <xf numFmtId="189" fontId="44" fillId="32" borderId="6" xfId="2032" applyNumberFormat="1" applyFont="1" applyFill="1" applyBorder="1" applyAlignment="1">
      <alignment horizontal="center" vertical="center" wrapText="1"/>
    </xf>
    <xf numFmtId="0" fontId="55" fillId="0" borderId="0" xfId="0" applyFont="1" applyAlignment="1">
      <alignment horizontal="center" vertical="center"/>
    </xf>
    <xf numFmtId="0" fontId="53" fillId="32" borderId="33" xfId="0" applyFont="1" applyFill="1" applyBorder="1" applyAlignment="1">
      <alignment vertical="center"/>
    </xf>
    <xf numFmtId="0" fontId="53" fillId="32" borderId="34" xfId="0" applyFont="1" applyFill="1" applyBorder="1" applyAlignment="1">
      <alignment vertical="center"/>
    </xf>
  </cellXfs>
  <cellStyles count="2033">
    <cellStyle name="_Anexo __  RCSP Condiciones Obligatorias" xfId="7"/>
    <cellStyle name="_Anexo __ Autos Condiciones Obligatorias" xfId="8"/>
    <cellStyle name="_Anexo __ Manejo Condiciones Obligatorias" xfId="9"/>
    <cellStyle name="_Anexo 1 Habilitantes" xfId="10"/>
    <cellStyle name="_Anexo 2 Condiciones Obligatorias" xfId="11"/>
    <cellStyle name="_EVALUACION TECNICA METROVIVIENDA 2010" xfId="12"/>
    <cellStyle name="_EVALUACION TECNICA METROVIVIENDA 2010 2" xfId="1880"/>
    <cellStyle name="_EVALUACION TECNICA METROVIVIENDA 2010_INFORME DE EVALUACION TECNICO PRELIMINAR AJUSTADO" xfId="13"/>
    <cellStyle name="_Formato slips estándar" xfId="14"/>
    <cellStyle name="_Formato slips estándar_Adenda Grupo 2 COMP MC" xfId="15"/>
    <cellStyle name="_Formato slips estándar_Adenda Grupo 2 COMP MCano" xfId="16"/>
    <cellStyle name="_Formato slips estándar_Condiciones Complementarias TRDM" xfId="17"/>
    <cellStyle name="_Formato slips estándar_Condiciones Complementarias V7-1-10" xfId="18"/>
    <cellStyle name="_Formato slips estándar_SlipTecnico Grupo EEB - D&amp;O 6ene10" xfId="19"/>
    <cellStyle name="_Grupo 1 COMPL. V Adenda F" xfId="20"/>
    <cellStyle name="_Slip habilitantes DM (Secretaría)" xfId="21"/>
    <cellStyle name="_Slip habilitantes DM (Secretaría)_Adenda Grupo 2 COMP MC" xfId="22"/>
    <cellStyle name="_Slip habilitantes DM (Secretaría)_Adenda Grupo 2 COMP MCano" xfId="23"/>
    <cellStyle name="_Slip habilitantes DM (Secretaría)_Condiciones Complementarias TRDM" xfId="24"/>
    <cellStyle name="_Slip habilitantes DM (Secretaría)_Condiciones Complementarias V7-1-10" xfId="25"/>
    <cellStyle name="_Slip habilitantes DM (Secretaría)_SlipTecnico Grupo EEB - D&amp;O 6ene10" xfId="26"/>
    <cellStyle name="_SLIP RCSP NUEVAS CONDICIONES" xfId="27"/>
    <cellStyle name="_SLIP RCSP NUEVAS CONDICIONES_Adenda Grupo 2 COMP MC" xfId="28"/>
    <cellStyle name="_SLIP RCSP NUEVAS CONDICIONES_Adenda Grupo 2 COMP MCano" xfId="29"/>
    <cellStyle name="_SLIP RCSP NUEVAS CONDICIONES_Condiciones Complementarias TRDM" xfId="30"/>
    <cellStyle name="_SLIP RCSP NUEVAS CONDICIONES_Condiciones Complementarias V7-1-10" xfId="31"/>
    <cellStyle name="_SLIP RCSP NUEVAS CONDICIONES_SlipTecnico Grupo EEB - D&amp;O 6ene10" xfId="32"/>
    <cellStyle name="_Slips RCSP (habilitantes) Secretaría" xfId="33"/>
    <cellStyle name="_Slips RCSP (habilitantes) Secretaría_Adenda Grupo 2 COMP MC" xfId="34"/>
    <cellStyle name="_Slips RCSP (habilitantes) Secretaría_Adenda Grupo 2 COMP MCano" xfId="35"/>
    <cellStyle name="_Slips RCSP (habilitantes) Secretaría_Condiciones Complementarias TRDM" xfId="36"/>
    <cellStyle name="_Slips RCSP (habilitantes) Secretaría_Condiciones Complementarias V7-1-10" xfId="37"/>
    <cellStyle name="_Slips RCSP (habilitantes) Secretaría_SlipTecnico Grupo EEB - D&amp;O 6ene10" xfId="38"/>
    <cellStyle name="_Terminos Solicitados." xfId="39"/>
    <cellStyle name="20% - Accent1" xfId="40"/>
    <cellStyle name="20% - Accent2" xfId="41"/>
    <cellStyle name="20% - Accent3" xfId="42"/>
    <cellStyle name="20% - Accent4" xfId="43"/>
    <cellStyle name="20% - Accent5" xfId="44"/>
    <cellStyle name="20% - Accent6" xfId="45"/>
    <cellStyle name="20% - Énfasis1 2" xfId="46"/>
    <cellStyle name="20% - Énfasis1 2 2" xfId="47"/>
    <cellStyle name="20% - Énfasis1 3" xfId="48"/>
    <cellStyle name="20% - Énfasis1 4" xfId="49"/>
    <cellStyle name="20% - Énfasis2 2" xfId="50"/>
    <cellStyle name="20% - Énfasis2 2 2" xfId="51"/>
    <cellStyle name="20% - Énfasis2 3" xfId="52"/>
    <cellStyle name="20% - Énfasis2 4" xfId="53"/>
    <cellStyle name="20% - Énfasis3 2" xfId="54"/>
    <cellStyle name="20% - Énfasis3 2 2" xfId="55"/>
    <cellStyle name="20% - Énfasis3 3" xfId="56"/>
    <cellStyle name="20% - Énfasis3 4" xfId="57"/>
    <cellStyle name="20% - Énfasis4 2" xfId="58"/>
    <cellStyle name="20% - Énfasis4 2 2" xfId="59"/>
    <cellStyle name="20% - Énfasis4 3" xfId="60"/>
    <cellStyle name="20% - Énfasis4 4" xfId="61"/>
    <cellStyle name="20% - Énfasis5 2" xfId="62"/>
    <cellStyle name="20% - Énfasis5 2 2" xfId="63"/>
    <cellStyle name="20% - Énfasis5 3" xfId="64"/>
    <cellStyle name="20% - Énfasis5 4" xfId="65"/>
    <cellStyle name="20% - Énfasis6 2" xfId="66"/>
    <cellStyle name="20% - Énfasis6 2 2" xfId="67"/>
    <cellStyle name="20% - Énfasis6 3" xfId="68"/>
    <cellStyle name="20% - Énfasis6 4" xfId="69"/>
    <cellStyle name="40% - Accent1" xfId="70"/>
    <cellStyle name="40% - Accent2" xfId="71"/>
    <cellStyle name="40% - Accent3" xfId="72"/>
    <cellStyle name="40% - Accent4" xfId="73"/>
    <cellStyle name="40% - Accent5" xfId="74"/>
    <cellStyle name="40% - Accent6" xfId="75"/>
    <cellStyle name="40% - Énfasis1 2" xfId="76"/>
    <cellStyle name="40% - Énfasis1 2 2" xfId="77"/>
    <cellStyle name="40% - Énfasis1 3" xfId="78"/>
    <cellStyle name="40% - Énfasis1 4" xfId="79"/>
    <cellStyle name="40% - Énfasis2 2" xfId="80"/>
    <cellStyle name="40% - Énfasis2 2 2" xfId="81"/>
    <cellStyle name="40% - Énfasis2 3" xfId="82"/>
    <cellStyle name="40% - Énfasis2 4" xfId="83"/>
    <cellStyle name="40% - Énfasis3 2" xfId="84"/>
    <cellStyle name="40% - Énfasis3 2 2" xfId="85"/>
    <cellStyle name="40% - Énfasis3 3" xfId="86"/>
    <cellStyle name="40% - Énfasis3 4" xfId="87"/>
    <cellStyle name="40% - Énfasis4 2" xfId="88"/>
    <cellStyle name="40% - Énfasis4 2 2" xfId="89"/>
    <cellStyle name="40% - Énfasis4 3" xfId="90"/>
    <cellStyle name="40% - Énfasis4 4" xfId="91"/>
    <cellStyle name="40% - Énfasis5 2" xfId="92"/>
    <cellStyle name="40% - Énfasis5 2 2" xfId="93"/>
    <cellStyle name="40% - Énfasis5 3" xfId="94"/>
    <cellStyle name="40% - Énfasis5 4" xfId="95"/>
    <cellStyle name="40% - Énfasis6 2" xfId="96"/>
    <cellStyle name="40% - Énfasis6 2 2" xfId="97"/>
    <cellStyle name="40% - Énfasis6 3" xfId="98"/>
    <cellStyle name="40% - Énfasis6 4" xfId="99"/>
    <cellStyle name="60% - Accent1" xfId="100"/>
    <cellStyle name="60% - Accent2" xfId="101"/>
    <cellStyle name="60% - Accent3" xfId="102"/>
    <cellStyle name="60% - Accent4" xfId="103"/>
    <cellStyle name="60% - Accent5" xfId="104"/>
    <cellStyle name="60% - Accent6" xfId="105"/>
    <cellStyle name="60% - Énfasis1 2" xfId="106"/>
    <cellStyle name="60% - Énfasis1 2 2" xfId="107"/>
    <cellStyle name="60% - Énfasis1 3" xfId="108"/>
    <cellStyle name="60% - Énfasis1 4" xfId="109"/>
    <cellStyle name="60% - Énfasis2 2" xfId="110"/>
    <cellStyle name="60% - Énfasis2 2 2" xfId="111"/>
    <cellStyle name="60% - Énfasis2 3" xfId="112"/>
    <cellStyle name="60% - Énfasis2 4" xfId="113"/>
    <cellStyle name="60% - Énfasis3 2" xfId="114"/>
    <cellStyle name="60% - Énfasis3 2 2" xfId="115"/>
    <cellStyle name="60% - Énfasis3 3" xfId="116"/>
    <cellStyle name="60% - Énfasis3 4" xfId="117"/>
    <cellStyle name="60% - Énfasis4 2" xfId="118"/>
    <cellStyle name="60% - Énfasis4 2 2" xfId="119"/>
    <cellStyle name="60% - Énfasis4 3" xfId="120"/>
    <cellStyle name="60% - Énfasis4 4" xfId="121"/>
    <cellStyle name="60% - Énfasis5 2" xfId="122"/>
    <cellStyle name="60% - Énfasis5 2 2" xfId="123"/>
    <cellStyle name="60% - Énfasis5 3" xfId="124"/>
    <cellStyle name="60% - Énfasis5 4" xfId="125"/>
    <cellStyle name="60% - Énfasis6 2" xfId="126"/>
    <cellStyle name="60% - Énfasis6 2 2" xfId="127"/>
    <cellStyle name="60% - Énfasis6 3" xfId="128"/>
    <cellStyle name="60% - Énfasis6 4" xfId="129"/>
    <cellStyle name="Accent1" xfId="130"/>
    <cellStyle name="Accent2" xfId="131"/>
    <cellStyle name="Accent3" xfId="132"/>
    <cellStyle name="Accent4" xfId="133"/>
    <cellStyle name="Accent5" xfId="134"/>
    <cellStyle name="Accent6" xfId="135"/>
    <cellStyle name="Bad" xfId="136"/>
    <cellStyle name="Buena 2" xfId="137"/>
    <cellStyle name="Buena 2 2" xfId="138"/>
    <cellStyle name="Buena 3" xfId="139"/>
    <cellStyle name="Buena 4" xfId="140"/>
    <cellStyle name="Calculation" xfId="141"/>
    <cellStyle name="Cálculo 2" xfId="142"/>
    <cellStyle name="Cálculo 2 2" xfId="143"/>
    <cellStyle name="Cálculo 3" xfId="144"/>
    <cellStyle name="Cálculo 4" xfId="145"/>
    <cellStyle name="Celda de comprobación 2" xfId="146"/>
    <cellStyle name="Celda de comprobación 2 2" xfId="147"/>
    <cellStyle name="Celda de comprobación 3" xfId="148"/>
    <cellStyle name="Celda de comprobación 4" xfId="149"/>
    <cellStyle name="Celda vinculada 2" xfId="150"/>
    <cellStyle name="Celda vinculada 2 2" xfId="151"/>
    <cellStyle name="Celda vinculada 3" xfId="152"/>
    <cellStyle name="Celda vinculada 4" xfId="153"/>
    <cellStyle name="Encabezado 4 2" xfId="154"/>
    <cellStyle name="Encabezado 4 2 2" xfId="155"/>
    <cellStyle name="Encabezado 4 3" xfId="156"/>
    <cellStyle name="Encabezado 4 4" xfId="157"/>
    <cellStyle name="Énfasis1 2" xfId="158"/>
    <cellStyle name="Énfasis1 2 2" xfId="159"/>
    <cellStyle name="Énfasis1 3" xfId="160"/>
    <cellStyle name="Énfasis1 4" xfId="161"/>
    <cellStyle name="Énfasis2 2" xfId="162"/>
    <cellStyle name="Énfasis2 2 2" xfId="163"/>
    <cellStyle name="Énfasis2 3" xfId="164"/>
    <cellStyle name="Énfasis2 4" xfId="165"/>
    <cellStyle name="Énfasis3 2" xfId="166"/>
    <cellStyle name="Énfasis3 2 2" xfId="167"/>
    <cellStyle name="Énfasis3 3" xfId="168"/>
    <cellStyle name="Énfasis3 4" xfId="169"/>
    <cellStyle name="Énfasis4 2" xfId="170"/>
    <cellStyle name="Énfasis4 2 2" xfId="171"/>
    <cellStyle name="Énfasis4 3" xfId="172"/>
    <cellStyle name="Énfasis4 4" xfId="173"/>
    <cellStyle name="Énfasis5 2" xfId="174"/>
    <cellStyle name="Énfasis5 2 2" xfId="175"/>
    <cellStyle name="Énfasis5 3" xfId="176"/>
    <cellStyle name="Énfasis5 4" xfId="177"/>
    <cellStyle name="Énfasis6 2" xfId="178"/>
    <cellStyle name="Énfasis6 2 2" xfId="179"/>
    <cellStyle name="Énfasis6 3" xfId="180"/>
    <cellStyle name="Énfasis6 4" xfId="181"/>
    <cellStyle name="Entrada 2" xfId="182"/>
    <cellStyle name="Entrada 2 2" xfId="183"/>
    <cellStyle name="Entrada 3" xfId="184"/>
    <cellStyle name="Entrada 4" xfId="185"/>
    <cellStyle name="Estilo 1" xfId="186"/>
    <cellStyle name="Estilo 1 10" xfId="187"/>
    <cellStyle name="Estilo 1 10 2" xfId="1882"/>
    <cellStyle name="Estilo 1 100" xfId="188"/>
    <cellStyle name="Estilo 1 101" xfId="189"/>
    <cellStyle name="Estilo 1 102" xfId="190"/>
    <cellStyle name="Estilo 1 103" xfId="1881"/>
    <cellStyle name="Estilo 1 11" xfId="191"/>
    <cellStyle name="Estilo 1 11 2" xfId="1883"/>
    <cellStyle name="Estilo 1 12" xfId="192"/>
    <cellStyle name="Estilo 1 12 2" xfId="1884"/>
    <cellStyle name="Estilo 1 13" xfId="193"/>
    <cellStyle name="Estilo 1 13 2" xfId="1885"/>
    <cellStyle name="Estilo 1 14" xfId="194"/>
    <cellStyle name="Estilo 1 14 2" xfId="1886"/>
    <cellStyle name="Estilo 1 15" xfId="195"/>
    <cellStyle name="Estilo 1 15 2" xfId="1887"/>
    <cellStyle name="Estilo 1 16" xfId="196"/>
    <cellStyle name="Estilo 1 16 2" xfId="1888"/>
    <cellStyle name="Estilo 1 17" xfId="197"/>
    <cellStyle name="Estilo 1 17 2" xfId="1889"/>
    <cellStyle name="Estilo 1 18" xfId="198"/>
    <cellStyle name="Estilo 1 18 2" xfId="1890"/>
    <cellStyle name="Estilo 1 19" xfId="199"/>
    <cellStyle name="Estilo 1 19 2" xfId="1891"/>
    <cellStyle name="Estilo 1 2" xfId="200"/>
    <cellStyle name="Estilo 1 2 2" xfId="201"/>
    <cellStyle name="Estilo 1 2 3" xfId="1892"/>
    <cellStyle name="Estilo 1 20" xfId="202"/>
    <cellStyle name="Estilo 1 20 2" xfId="1893"/>
    <cellStyle name="Estilo 1 21" xfId="203"/>
    <cellStyle name="Estilo 1 21 2" xfId="1894"/>
    <cellStyle name="Estilo 1 22" xfId="204"/>
    <cellStyle name="Estilo 1 22 2" xfId="1895"/>
    <cellStyle name="Estilo 1 23" xfId="205"/>
    <cellStyle name="Estilo 1 23 2" xfId="1896"/>
    <cellStyle name="Estilo 1 24" xfId="206"/>
    <cellStyle name="Estilo 1 24 2" xfId="1897"/>
    <cellStyle name="Estilo 1 25" xfId="207"/>
    <cellStyle name="Estilo 1 25 2" xfId="1898"/>
    <cellStyle name="Estilo 1 26" xfId="208"/>
    <cellStyle name="Estilo 1 26 2" xfId="1899"/>
    <cellStyle name="Estilo 1 27" xfId="209"/>
    <cellStyle name="Estilo 1 27 2" xfId="1900"/>
    <cellStyle name="Estilo 1 28" xfId="210"/>
    <cellStyle name="Estilo 1 28 2" xfId="1901"/>
    <cellStyle name="Estilo 1 29" xfId="211"/>
    <cellStyle name="Estilo 1 29 2" xfId="1902"/>
    <cellStyle name="Estilo 1 3" xfId="212"/>
    <cellStyle name="Estilo 1 3 2" xfId="213"/>
    <cellStyle name="Estilo 1 3 3" xfId="1903"/>
    <cellStyle name="Estilo 1 30" xfId="214"/>
    <cellStyle name="Estilo 1 30 2" xfId="1904"/>
    <cellStyle name="Estilo 1 31" xfId="215"/>
    <cellStyle name="Estilo 1 31 2" xfId="1905"/>
    <cellStyle name="Estilo 1 32" xfId="216"/>
    <cellStyle name="Estilo 1 32 2" xfId="1906"/>
    <cellStyle name="Estilo 1 33" xfId="217"/>
    <cellStyle name="Estilo 1 33 2" xfId="1907"/>
    <cellStyle name="Estilo 1 34" xfId="218"/>
    <cellStyle name="Estilo 1 34 2" xfId="1908"/>
    <cellStyle name="Estilo 1 35" xfId="219"/>
    <cellStyle name="Estilo 1 35 2" xfId="1909"/>
    <cellStyle name="Estilo 1 36" xfId="220"/>
    <cellStyle name="Estilo 1 36 2" xfId="1910"/>
    <cellStyle name="Estilo 1 37" xfId="221"/>
    <cellStyle name="Estilo 1 37 2" xfId="1911"/>
    <cellStyle name="Estilo 1 38" xfId="222"/>
    <cellStyle name="Estilo 1 38 2" xfId="1912"/>
    <cellStyle name="Estilo 1 39" xfId="223"/>
    <cellStyle name="Estilo 1 39 2" xfId="1913"/>
    <cellStyle name="Estilo 1 4" xfId="224"/>
    <cellStyle name="Estilo 1 4 2" xfId="1914"/>
    <cellStyle name="Estilo 1 40" xfId="225"/>
    <cellStyle name="Estilo 1 40 2" xfId="1915"/>
    <cellStyle name="Estilo 1 41" xfId="226"/>
    <cellStyle name="Estilo 1 41 2" xfId="227"/>
    <cellStyle name="Estilo 1 41 3" xfId="228"/>
    <cellStyle name="Estilo 1 42" xfId="229"/>
    <cellStyle name="Estilo 1 43" xfId="230"/>
    <cellStyle name="Estilo 1 44" xfId="231"/>
    <cellStyle name="Estilo 1 45" xfId="232"/>
    <cellStyle name="Estilo 1 46" xfId="233"/>
    <cellStyle name="Estilo 1 47" xfId="234"/>
    <cellStyle name="Estilo 1 48" xfId="235"/>
    <cellStyle name="Estilo 1 49" xfId="236"/>
    <cellStyle name="Estilo 1 5" xfId="237"/>
    <cellStyle name="Estilo 1 5 2" xfId="1916"/>
    <cellStyle name="Estilo 1 50" xfId="238"/>
    <cellStyle name="Estilo 1 51" xfId="239"/>
    <cellStyle name="Estilo 1 52" xfId="240"/>
    <cellStyle name="Estilo 1 53" xfId="241"/>
    <cellStyle name="Estilo 1 54" xfId="242"/>
    <cellStyle name="Estilo 1 55" xfId="243"/>
    <cellStyle name="Estilo 1 56" xfId="244"/>
    <cellStyle name="Estilo 1 57" xfId="245"/>
    <cellStyle name="Estilo 1 58" xfId="246"/>
    <cellStyle name="Estilo 1 59" xfId="247"/>
    <cellStyle name="Estilo 1 6" xfId="248"/>
    <cellStyle name="Estilo 1 6 2" xfId="1917"/>
    <cellStyle name="Estilo 1 60" xfId="249"/>
    <cellStyle name="Estilo 1 61" xfId="250"/>
    <cellStyle name="Estilo 1 62" xfId="251"/>
    <cellStyle name="Estilo 1 63" xfId="252"/>
    <cellStyle name="Estilo 1 64" xfId="253"/>
    <cellStyle name="Estilo 1 65" xfId="254"/>
    <cellStyle name="Estilo 1 66" xfId="255"/>
    <cellStyle name="Estilo 1 67" xfId="256"/>
    <cellStyle name="Estilo 1 68" xfId="257"/>
    <cellStyle name="Estilo 1 69" xfId="258"/>
    <cellStyle name="Estilo 1 7" xfId="259"/>
    <cellStyle name="Estilo 1 7 2" xfId="1918"/>
    <cellStyle name="Estilo 1 70" xfId="260"/>
    <cellStyle name="Estilo 1 71" xfId="261"/>
    <cellStyle name="Estilo 1 72" xfId="262"/>
    <cellStyle name="Estilo 1 73" xfId="263"/>
    <cellStyle name="Estilo 1 74" xfId="264"/>
    <cellStyle name="Estilo 1 75" xfId="265"/>
    <cellStyle name="Estilo 1 76" xfId="266"/>
    <cellStyle name="Estilo 1 77" xfId="267"/>
    <cellStyle name="Estilo 1 78" xfId="268"/>
    <cellStyle name="Estilo 1 79" xfId="269"/>
    <cellStyle name="Estilo 1 8" xfId="270"/>
    <cellStyle name="Estilo 1 8 2" xfId="1919"/>
    <cellStyle name="Estilo 1 80" xfId="271"/>
    <cellStyle name="Estilo 1 81" xfId="272"/>
    <cellStyle name="Estilo 1 82" xfId="273"/>
    <cellStyle name="Estilo 1 83" xfId="274"/>
    <cellStyle name="Estilo 1 84" xfId="275"/>
    <cellStyle name="Estilo 1 85" xfId="276"/>
    <cellStyle name="Estilo 1 86" xfId="277"/>
    <cellStyle name="Estilo 1 87" xfId="278"/>
    <cellStyle name="Estilo 1 88" xfId="279"/>
    <cellStyle name="Estilo 1 89" xfId="280"/>
    <cellStyle name="Estilo 1 9" xfId="281"/>
    <cellStyle name="Estilo 1 9 2" xfId="1920"/>
    <cellStyle name="Estilo 1 90" xfId="282"/>
    <cellStyle name="Estilo 1 91" xfId="283"/>
    <cellStyle name="Estilo 1 92" xfId="284"/>
    <cellStyle name="Estilo 1 93" xfId="285"/>
    <cellStyle name="Estilo 1 94" xfId="286"/>
    <cellStyle name="Estilo 1 95" xfId="287"/>
    <cellStyle name="Estilo 1 96" xfId="288"/>
    <cellStyle name="Estilo 1 97" xfId="289"/>
    <cellStyle name="Estilo 1 98" xfId="290"/>
    <cellStyle name="Estilo 1 99" xfId="291"/>
    <cellStyle name="Euro" xfId="292"/>
    <cellStyle name="Euro 10" xfId="293"/>
    <cellStyle name="Euro 11" xfId="294"/>
    <cellStyle name="Euro 12" xfId="295"/>
    <cellStyle name="Euro 13" xfId="296"/>
    <cellStyle name="Euro 14" xfId="297"/>
    <cellStyle name="Euro 15" xfId="298"/>
    <cellStyle name="Euro 16" xfId="299"/>
    <cellStyle name="Euro 17" xfId="300"/>
    <cellStyle name="Euro 18" xfId="301"/>
    <cellStyle name="Euro 19" xfId="302"/>
    <cellStyle name="Euro 2" xfId="303"/>
    <cellStyle name="Euro 2 10" xfId="304"/>
    <cellStyle name="Euro 2 11" xfId="305"/>
    <cellStyle name="Euro 2 12" xfId="306"/>
    <cellStyle name="Euro 2 13" xfId="307"/>
    <cellStyle name="Euro 2 14" xfId="308"/>
    <cellStyle name="Euro 2 15" xfId="309"/>
    <cellStyle name="Euro 2 16" xfId="310"/>
    <cellStyle name="Euro 2 17" xfId="311"/>
    <cellStyle name="Euro 2 18" xfId="312"/>
    <cellStyle name="Euro 2 19" xfId="313"/>
    <cellStyle name="Euro 2 2" xfId="314"/>
    <cellStyle name="Euro 2 20" xfId="315"/>
    <cellStyle name="Euro 2 21" xfId="316"/>
    <cellStyle name="Euro 2 22" xfId="317"/>
    <cellStyle name="Euro 2 23" xfId="318"/>
    <cellStyle name="Euro 2 24" xfId="319"/>
    <cellStyle name="Euro 2 25" xfId="320"/>
    <cellStyle name="Euro 2 26" xfId="321"/>
    <cellStyle name="Euro 2 27" xfId="322"/>
    <cellStyle name="Euro 2 28" xfId="323"/>
    <cellStyle name="Euro 2 29" xfId="324"/>
    <cellStyle name="Euro 2 3" xfId="325"/>
    <cellStyle name="Euro 2 30" xfId="326"/>
    <cellStyle name="Euro 2 31" xfId="327"/>
    <cellStyle name="Euro 2 32" xfId="328"/>
    <cellStyle name="Euro 2 33" xfId="329"/>
    <cellStyle name="Euro 2 34" xfId="330"/>
    <cellStyle name="Euro 2 35" xfId="331"/>
    <cellStyle name="Euro 2 36" xfId="332"/>
    <cellStyle name="Euro 2 37" xfId="333"/>
    <cellStyle name="Euro 2 38" xfId="334"/>
    <cellStyle name="Euro 2 39" xfId="335"/>
    <cellStyle name="Euro 2 4" xfId="336"/>
    <cellStyle name="Euro 2 40" xfId="337"/>
    <cellStyle name="Euro 2 41" xfId="338"/>
    <cellStyle name="Euro 2 42" xfId="339"/>
    <cellStyle name="Euro 2 43" xfId="340"/>
    <cellStyle name="Euro 2 44" xfId="341"/>
    <cellStyle name="Euro 2 45" xfId="342"/>
    <cellStyle name="Euro 2 46" xfId="343"/>
    <cellStyle name="Euro 2 47" xfId="344"/>
    <cellStyle name="Euro 2 48" xfId="345"/>
    <cellStyle name="Euro 2 49" xfId="346"/>
    <cellStyle name="Euro 2 5" xfId="347"/>
    <cellStyle name="Euro 2 50" xfId="348"/>
    <cellStyle name="Euro 2 51" xfId="349"/>
    <cellStyle name="Euro 2 52" xfId="350"/>
    <cellStyle name="Euro 2 53" xfId="351"/>
    <cellStyle name="Euro 2 54" xfId="352"/>
    <cellStyle name="Euro 2 55" xfId="353"/>
    <cellStyle name="Euro 2 56" xfId="354"/>
    <cellStyle name="Euro 2 57" xfId="355"/>
    <cellStyle name="Euro 2 58" xfId="356"/>
    <cellStyle name="Euro 2 59" xfId="357"/>
    <cellStyle name="Euro 2 6" xfId="358"/>
    <cellStyle name="Euro 2 60" xfId="359"/>
    <cellStyle name="Euro 2 61" xfId="360"/>
    <cellStyle name="Euro 2 62" xfId="361"/>
    <cellStyle name="Euro 2 63" xfId="362"/>
    <cellStyle name="Euro 2 64" xfId="363"/>
    <cellStyle name="Euro 2 65" xfId="1921"/>
    <cellStyle name="Euro 2 7" xfId="364"/>
    <cellStyle name="Euro 2 8" xfId="365"/>
    <cellStyle name="Euro 2 9" xfId="366"/>
    <cellStyle name="Euro 20" xfId="367"/>
    <cellStyle name="Euro 21" xfId="368"/>
    <cellStyle name="Euro 22" xfId="369"/>
    <cellStyle name="Euro 23" xfId="370"/>
    <cellStyle name="Euro 24" xfId="371"/>
    <cellStyle name="Euro 25" xfId="372"/>
    <cellStyle name="Euro 26" xfId="373"/>
    <cellStyle name="Euro 27" xfId="374"/>
    <cellStyle name="Euro 28" xfId="375"/>
    <cellStyle name="Euro 29" xfId="376"/>
    <cellStyle name="Euro 3" xfId="377"/>
    <cellStyle name="Euro 3 2" xfId="378"/>
    <cellStyle name="Euro 3 3" xfId="379"/>
    <cellStyle name="Euro 3 4" xfId="1922"/>
    <cellStyle name="Euro 30" xfId="380"/>
    <cellStyle name="Euro 31" xfId="381"/>
    <cellStyle name="Euro 32" xfId="382"/>
    <cellStyle name="Euro 33" xfId="383"/>
    <cellStyle name="Euro 34" xfId="384"/>
    <cellStyle name="Euro 4" xfId="385"/>
    <cellStyle name="Euro 5" xfId="386"/>
    <cellStyle name="Euro 6" xfId="387"/>
    <cellStyle name="Euro 7" xfId="388"/>
    <cellStyle name="Euro 8" xfId="389"/>
    <cellStyle name="Euro 9" xfId="390"/>
    <cellStyle name="Explanatory Text" xfId="391"/>
    <cellStyle name="Heading 1" xfId="392"/>
    <cellStyle name="Heading 2" xfId="393"/>
    <cellStyle name="Heading 3" xfId="394"/>
    <cellStyle name="Incorrecto 2" xfId="395"/>
    <cellStyle name="Incorrecto 2 2" xfId="396"/>
    <cellStyle name="Incorrecto 3" xfId="397"/>
    <cellStyle name="Incorrecto 4" xfId="398"/>
    <cellStyle name="Millares" xfId="1" builtinId="3"/>
    <cellStyle name="Millares [0]" xfId="2031" builtinId="6"/>
    <cellStyle name="Millares [0] 2" xfId="399"/>
    <cellStyle name="Millares 10" xfId="400"/>
    <cellStyle name="Millares 10 2" xfId="401"/>
    <cellStyle name="Millares 10 3" xfId="402"/>
    <cellStyle name="Millares 10 3 2" xfId="1925"/>
    <cellStyle name="Millares 10 4" xfId="1924"/>
    <cellStyle name="Millares 11" xfId="403"/>
    <cellStyle name="Millares 11 2" xfId="404"/>
    <cellStyle name="Millares 11 2 2" xfId="1926"/>
    <cellStyle name="Millares 12" xfId="405"/>
    <cellStyle name="Millares 12 2" xfId="406"/>
    <cellStyle name="Millares 12 2 2" xfId="1927"/>
    <cellStyle name="Millares 13" xfId="407"/>
    <cellStyle name="Millares 13 2" xfId="408"/>
    <cellStyle name="Millares 13 3" xfId="409"/>
    <cellStyle name="Millares 13 3 2" xfId="1929"/>
    <cellStyle name="Millares 13 4" xfId="1928"/>
    <cellStyle name="Millares 14" xfId="410"/>
    <cellStyle name="Millares 14 2" xfId="411"/>
    <cellStyle name="Millares 14 3" xfId="412"/>
    <cellStyle name="Millares 14 3 2" xfId="1931"/>
    <cellStyle name="Millares 14 4" xfId="1930"/>
    <cellStyle name="Millares 15" xfId="413"/>
    <cellStyle name="Millares 15 2" xfId="414"/>
    <cellStyle name="Millares 15 2 2" xfId="1932"/>
    <cellStyle name="Millares 16" xfId="415"/>
    <cellStyle name="Millares 16 2" xfId="416"/>
    <cellStyle name="Millares 16 2 2" xfId="1933"/>
    <cellStyle name="Millares 17" xfId="417"/>
    <cellStyle name="Millares 17 2" xfId="418"/>
    <cellStyle name="Millares 17 2 2" xfId="1934"/>
    <cellStyle name="Millares 18" xfId="419"/>
    <cellStyle name="Millares 18 2" xfId="420"/>
    <cellStyle name="Millares 18 2 2" xfId="1935"/>
    <cellStyle name="Millares 19" xfId="421"/>
    <cellStyle name="Millares 19 2" xfId="422"/>
    <cellStyle name="Millares 19 2 2" xfId="1936"/>
    <cellStyle name="Millares 2" xfId="423"/>
    <cellStyle name="Millares 2 10" xfId="424"/>
    <cellStyle name="Millares 2 11" xfId="425"/>
    <cellStyle name="Millares 2 12" xfId="426"/>
    <cellStyle name="Millares 2 12 2" xfId="1938"/>
    <cellStyle name="Millares 2 13" xfId="427"/>
    <cellStyle name="Millares 2 14" xfId="428"/>
    <cellStyle name="Millares 2 15" xfId="429"/>
    <cellStyle name="Millares 2 16" xfId="430"/>
    <cellStyle name="Millares 2 17" xfId="431"/>
    <cellStyle name="Millares 2 18" xfId="432"/>
    <cellStyle name="Millares 2 19" xfId="433"/>
    <cellStyle name="Millares 2 2" xfId="434"/>
    <cellStyle name="Millares 2 2 2" xfId="435"/>
    <cellStyle name="Millares 2 2 2 2" xfId="1941"/>
    <cellStyle name="Millares 2 2 2 3" xfId="1940"/>
    <cellStyle name="Millares 2 2 3" xfId="1939"/>
    <cellStyle name="Millares 2 20" xfId="436"/>
    <cellStyle name="Millares 2 21" xfId="437"/>
    <cellStyle name="Millares 2 22" xfId="438"/>
    <cellStyle name="Millares 2 23" xfId="439"/>
    <cellStyle name="Millares 2 24" xfId="440"/>
    <cellStyle name="Millares 2 25" xfId="441"/>
    <cellStyle name="Millares 2 26" xfId="442"/>
    <cellStyle name="Millares 2 27" xfId="443"/>
    <cellStyle name="Millares 2 28" xfId="444"/>
    <cellStyle name="Millares 2 29" xfId="445"/>
    <cellStyle name="Millares 2 3" xfId="446"/>
    <cellStyle name="Millares 2 30" xfId="447"/>
    <cellStyle name="Millares 2 31" xfId="448"/>
    <cellStyle name="Millares 2 32" xfId="449"/>
    <cellStyle name="Millares 2 33" xfId="450"/>
    <cellStyle name="Millares 2 34" xfId="451"/>
    <cellStyle name="Millares 2 35" xfId="452"/>
    <cellStyle name="Millares 2 36" xfId="453"/>
    <cellStyle name="Millares 2 37" xfId="454"/>
    <cellStyle name="Millares 2 38" xfId="455"/>
    <cellStyle name="Millares 2 39" xfId="456"/>
    <cellStyle name="Millares 2 4" xfId="457"/>
    <cellStyle name="Millares 2 40" xfId="458"/>
    <cellStyle name="Millares 2 41" xfId="459"/>
    <cellStyle name="Millares 2 42" xfId="460"/>
    <cellStyle name="Millares 2 43" xfId="461"/>
    <cellStyle name="Millares 2 44" xfId="462"/>
    <cellStyle name="Millares 2 45" xfId="463"/>
    <cellStyle name="Millares 2 46" xfId="464"/>
    <cellStyle name="Millares 2 47" xfId="465"/>
    <cellStyle name="Millares 2 48" xfId="466"/>
    <cellStyle name="Millares 2 49" xfId="467"/>
    <cellStyle name="Millares 2 5" xfId="468"/>
    <cellStyle name="Millares 2 50" xfId="469"/>
    <cellStyle name="Millares 2 51" xfId="470"/>
    <cellStyle name="Millares 2 52" xfId="471"/>
    <cellStyle name="Millares 2 53" xfId="472"/>
    <cellStyle name="Millares 2 54" xfId="473"/>
    <cellStyle name="Millares 2 55" xfId="474"/>
    <cellStyle name="Millares 2 56" xfId="475"/>
    <cellStyle name="Millares 2 57" xfId="476"/>
    <cellStyle name="Millares 2 58" xfId="477"/>
    <cellStyle name="Millares 2 59" xfId="478"/>
    <cellStyle name="Millares 2 6" xfId="479"/>
    <cellStyle name="Millares 2 60" xfId="480"/>
    <cellStyle name="Millares 2 61" xfId="481"/>
    <cellStyle name="Millares 2 62" xfId="482"/>
    <cellStyle name="Millares 2 63" xfId="483"/>
    <cellStyle name="Millares 2 64" xfId="484"/>
    <cellStyle name="Millares 2 65" xfId="485"/>
    <cellStyle name="Millares 2 66" xfId="486"/>
    <cellStyle name="Millares 2 67" xfId="487"/>
    <cellStyle name="Millares 2 68" xfId="488"/>
    <cellStyle name="Millares 2 69" xfId="489"/>
    <cellStyle name="Millares 2 7" xfId="490"/>
    <cellStyle name="Millares 2 70" xfId="491"/>
    <cellStyle name="Millares 2 71" xfId="492"/>
    <cellStyle name="Millares 2 72" xfId="493"/>
    <cellStyle name="Millares 2 73" xfId="494"/>
    <cellStyle name="Millares 2 74" xfId="495"/>
    <cellStyle name="Millares 2 75" xfId="496"/>
    <cellStyle name="Millares 2 76" xfId="1937"/>
    <cellStyle name="Millares 2 8" xfId="497"/>
    <cellStyle name="Millares 2 9" xfId="498"/>
    <cellStyle name="Millares 20" xfId="499"/>
    <cellStyle name="Millares 20 2" xfId="500"/>
    <cellStyle name="Millares 20 2 2" xfId="1942"/>
    <cellStyle name="Millares 21" xfId="501"/>
    <cellStyle name="Millares 21 2" xfId="502"/>
    <cellStyle name="Millares 21 2 2" xfId="1943"/>
    <cellStyle name="Millares 22" xfId="503"/>
    <cellStyle name="Millares 22 2" xfId="504"/>
    <cellStyle name="Millares 22 2 2" xfId="1944"/>
    <cellStyle name="Millares 23" xfId="505"/>
    <cellStyle name="Millares 24" xfId="506"/>
    <cellStyle name="Millares 24 2" xfId="1945"/>
    <cellStyle name="Millares 25" xfId="507"/>
    <cellStyle name="Millares 26" xfId="508"/>
    <cellStyle name="Millares 27" xfId="509"/>
    <cellStyle name="Millares 28" xfId="510"/>
    <cellStyle name="Millares 29" xfId="511"/>
    <cellStyle name="Millares 3" xfId="512"/>
    <cellStyle name="Millares 3 10" xfId="513"/>
    <cellStyle name="Millares 3 11" xfId="514"/>
    <cellStyle name="Millares 3 12" xfId="515"/>
    <cellStyle name="Millares 3 13" xfId="516"/>
    <cellStyle name="Millares 3 14" xfId="517"/>
    <cellStyle name="Millares 3 15" xfId="518"/>
    <cellStyle name="Millares 3 16" xfId="519"/>
    <cellStyle name="Millares 3 17" xfId="520"/>
    <cellStyle name="Millares 3 18" xfId="521"/>
    <cellStyle name="Millares 3 19" xfId="522"/>
    <cellStyle name="Millares 3 2" xfId="523"/>
    <cellStyle name="Millares 3 20" xfId="524"/>
    <cellStyle name="Millares 3 21" xfId="525"/>
    <cellStyle name="Millares 3 22" xfId="526"/>
    <cellStyle name="Millares 3 23" xfId="527"/>
    <cellStyle name="Millares 3 24" xfId="528"/>
    <cellStyle name="Millares 3 25" xfId="529"/>
    <cellStyle name="Millares 3 26" xfId="530"/>
    <cellStyle name="Millares 3 27" xfId="531"/>
    <cellStyle name="Millares 3 28" xfId="532"/>
    <cellStyle name="Millares 3 29" xfId="533"/>
    <cellStyle name="Millares 3 3" xfId="534"/>
    <cellStyle name="Millares 3 30" xfId="535"/>
    <cellStyle name="Millares 3 31" xfId="536"/>
    <cellStyle name="Millares 3 32" xfId="537"/>
    <cellStyle name="Millares 3 33" xfId="538"/>
    <cellStyle name="Millares 3 33 2" xfId="539"/>
    <cellStyle name="Millares 3 33 3" xfId="1946"/>
    <cellStyle name="Millares 3 34" xfId="540"/>
    <cellStyle name="Millares 3 35" xfId="541"/>
    <cellStyle name="Millares 3 36" xfId="542"/>
    <cellStyle name="Millares 3 37" xfId="543"/>
    <cellStyle name="Millares 3 38" xfId="544"/>
    <cellStyle name="Millares 3 39" xfId="545"/>
    <cellStyle name="Millares 3 4" xfId="546"/>
    <cellStyle name="Millares 3 40" xfId="547"/>
    <cellStyle name="Millares 3 41" xfId="548"/>
    <cellStyle name="Millares 3 42" xfId="549"/>
    <cellStyle name="Millares 3 43" xfId="550"/>
    <cellStyle name="Millares 3 44" xfId="551"/>
    <cellStyle name="Millares 3 45" xfId="552"/>
    <cellStyle name="Millares 3 46" xfId="553"/>
    <cellStyle name="Millares 3 47" xfId="554"/>
    <cellStyle name="Millares 3 48" xfId="555"/>
    <cellStyle name="Millares 3 49" xfId="556"/>
    <cellStyle name="Millares 3 5" xfId="557"/>
    <cellStyle name="Millares 3 50" xfId="558"/>
    <cellStyle name="Millares 3 51" xfId="559"/>
    <cellStyle name="Millares 3 52" xfId="560"/>
    <cellStyle name="Millares 3 53" xfId="561"/>
    <cellStyle name="Millares 3 54" xfId="562"/>
    <cellStyle name="Millares 3 55" xfId="563"/>
    <cellStyle name="Millares 3 56" xfId="564"/>
    <cellStyle name="Millares 3 57" xfId="565"/>
    <cellStyle name="Millares 3 58" xfId="566"/>
    <cellStyle name="Millares 3 59" xfId="567"/>
    <cellStyle name="Millares 3 6" xfId="568"/>
    <cellStyle name="Millares 3 60" xfId="569"/>
    <cellStyle name="Millares 3 61" xfId="570"/>
    <cellStyle name="Millares 3 62" xfId="571"/>
    <cellStyle name="Millares 3 63" xfId="572"/>
    <cellStyle name="Millares 3 64" xfId="573"/>
    <cellStyle name="Millares 3 65" xfId="574"/>
    <cellStyle name="Millares 3 65 2" xfId="1947"/>
    <cellStyle name="Millares 3 7" xfId="575"/>
    <cellStyle name="Millares 3 8" xfId="576"/>
    <cellStyle name="Millares 3 9" xfId="577"/>
    <cellStyle name="Millares 30" xfId="578"/>
    <cellStyle name="Millares 31" xfId="579"/>
    <cellStyle name="Millares 32" xfId="580"/>
    <cellStyle name="Millares 33" xfId="581"/>
    <cellStyle name="Millares 34" xfId="582"/>
    <cellStyle name="Millares 35" xfId="583"/>
    <cellStyle name="Millares 36" xfId="584"/>
    <cellStyle name="Millares 37" xfId="585"/>
    <cellStyle name="Millares 37 2" xfId="1948"/>
    <cellStyle name="Millares 38" xfId="1949"/>
    <cellStyle name="Millares 39" xfId="1923"/>
    <cellStyle name="Millares 4" xfId="586"/>
    <cellStyle name="Millares 4 2" xfId="587"/>
    <cellStyle name="Millares 4 2 2" xfId="1951"/>
    <cellStyle name="Millares 4 3" xfId="588"/>
    <cellStyle name="Millares 4 3 2" xfId="589"/>
    <cellStyle name="Millares 4 3 2 2" xfId="1953"/>
    <cellStyle name="Millares 4 3 3" xfId="1952"/>
    <cellStyle name="Millares 4 4" xfId="1950"/>
    <cellStyle name="Millares 41" xfId="590"/>
    <cellStyle name="Millares 41 10" xfId="591"/>
    <cellStyle name="Millares 41 11" xfId="592"/>
    <cellStyle name="Millares 41 12" xfId="593"/>
    <cellStyle name="Millares 41 13" xfId="594"/>
    <cellStyle name="Millares 41 14" xfId="595"/>
    <cellStyle name="Millares 41 15" xfId="596"/>
    <cellStyle name="Millares 41 16" xfId="597"/>
    <cellStyle name="Millares 41 17" xfId="598"/>
    <cellStyle name="Millares 41 18" xfId="599"/>
    <cellStyle name="Millares 41 19" xfId="600"/>
    <cellStyle name="Millares 41 2" xfId="601"/>
    <cellStyle name="Millares 41 2 2" xfId="602"/>
    <cellStyle name="Millares 41 20" xfId="603"/>
    <cellStyle name="Millares 41 21" xfId="604"/>
    <cellStyle name="Millares 41 22" xfId="605"/>
    <cellStyle name="Millares 41 23" xfId="606"/>
    <cellStyle name="Millares 41 24" xfId="607"/>
    <cellStyle name="Millares 41 25" xfId="608"/>
    <cellStyle name="Millares 41 26" xfId="609"/>
    <cellStyle name="Millares 41 27" xfId="610"/>
    <cellStyle name="Millares 41 28" xfId="611"/>
    <cellStyle name="Millares 41 29" xfId="612"/>
    <cellStyle name="Millares 41 3" xfId="613"/>
    <cellStyle name="Millares 41 30" xfId="614"/>
    <cellStyle name="Millares 41 31" xfId="615"/>
    <cellStyle name="Millares 41 32" xfId="616"/>
    <cellStyle name="Millares 41 4" xfId="617"/>
    <cellStyle name="Millares 41 5" xfId="618"/>
    <cellStyle name="Millares 41 6" xfId="619"/>
    <cellStyle name="Millares 41 7" xfId="620"/>
    <cellStyle name="Millares 41 8" xfId="621"/>
    <cellStyle name="Millares 41 9" xfId="622"/>
    <cellStyle name="Millares 5" xfId="623"/>
    <cellStyle name="Millares 5 2" xfId="624"/>
    <cellStyle name="Millares 5 3" xfId="625"/>
    <cellStyle name="Millares 6" xfId="626"/>
    <cellStyle name="Millares 6 2" xfId="1954"/>
    <cellStyle name="Millares 7" xfId="627"/>
    <cellStyle name="Millares 7 2" xfId="1956"/>
    <cellStyle name="Millares 7 3" xfId="1955"/>
    <cellStyle name="Millares 8" xfId="628"/>
    <cellStyle name="Millares 8 2" xfId="629"/>
    <cellStyle name="Millares 8 2 2" xfId="1958"/>
    <cellStyle name="Millares 8 3" xfId="1957"/>
    <cellStyle name="Millares 9" xfId="630"/>
    <cellStyle name="Millares 9 2" xfId="631"/>
    <cellStyle name="Millares 9 3" xfId="632"/>
    <cellStyle name="Millares 9 3 2" xfId="1960"/>
    <cellStyle name="Millares 9 4" xfId="1959"/>
    <cellStyle name="Moneda" xfId="2" builtinId="4"/>
    <cellStyle name="Moneda [0]" xfId="2032" builtinId="7"/>
    <cellStyle name="Moneda 10" xfId="633"/>
    <cellStyle name="Moneda 10 2" xfId="1962"/>
    <cellStyle name="Moneda 11" xfId="3"/>
    <cellStyle name="Moneda 11 2" xfId="1963"/>
    <cellStyle name="Moneda 12" xfId="1961"/>
    <cellStyle name="Moneda 2" xfId="634"/>
    <cellStyle name="Moneda 2 10" xfId="635"/>
    <cellStyle name="Moneda 2 11" xfId="636"/>
    <cellStyle name="Moneda 2 12" xfId="637"/>
    <cellStyle name="Moneda 2 13" xfId="638"/>
    <cellStyle name="Moneda 2 14" xfId="639"/>
    <cellStyle name="Moneda 2 15" xfId="640"/>
    <cellStyle name="Moneda 2 16" xfId="641"/>
    <cellStyle name="Moneda 2 17" xfId="642"/>
    <cellStyle name="Moneda 2 18" xfId="643"/>
    <cellStyle name="Moneda 2 19" xfId="644"/>
    <cellStyle name="Moneda 2 2" xfId="645"/>
    <cellStyle name="Moneda 2 2 10" xfId="646"/>
    <cellStyle name="Moneda 2 2 11" xfId="647"/>
    <cellStyle name="Moneda 2 2 12" xfId="648"/>
    <cellStyle name="Moneda 2 2 13" xfId="649"/>
    <cellStyle name="Moneda 2 2 14" xfId="650"/>
    <cellStyle name="Moneda 2 2 15" xfId="651"/>
    <cellStyle name="Moneda 2 2 16" xfId="652"/>
    <cellStyle name="Moneda 2 2 17" xfId="653"/>
    <cellStyle name="Moneda 2 2 18" xfId="654"/>
    <cellStyle name="Moneda 2 2 19" xfId="655"/>
    <cellStyle name="Moneda 2 2 2" xfId="656"/>
    <cellStyle name="Moneda 2 2 2 2" xfId="657"/>
    <cellStyle name="Moneda 2 2 2 3" xfId="658"/>
    <cellStyle name="Moneda 2 2 20" xfId="659"/>
    <cellStyle name="Moneda 2 2 21" xfId="660"/>
    <cellStyle name="Moneda 2 2 22" xfId="661"/>
    <cellStyle name="Moneda 2 2 23" xfId="662"/>
    <cellStyle name="Moneda 2 2 24" xfId="663"/>
    <cellStyle name="Moneda 2 2 25" xfId="664"/>
    <cellStyle name="Moneda 2 2 26" xfId="665"/>
    <cellStyle name="Moneda 2 2 27" xfId="666"/>
    <cellStyle name="Moneda 2 2 28" xfId="667"/>
    <cellStyle name="Moneda 2 2 29" xfId="668"/>
    <cellStyle name="Moneda 2 2 3" xfId="669"/>
    <cellStyle name="Moneda 2 2 30" xfId="670"/>
    <cellStyle name="Moneda 2 2 31" xfId="671"/>
    <cellStyle name="Moneda 2 2 32" xfId="672"/>
    <cellStyle name="Moneda 2 2 33" xfId="673"/>
    <cellStyle name="Moneda 2 2 33 2" xfId="674"/>
    <cellStyle name="Moneda 2 2 34" xfId="675"/>
    <cellStyle name="Moneda 2 2 35" xfId="676"/>
    <cellStyle name="Moneda 2 2 36" xfId="677"/>
    <cellStyle name="Moneda 2 2 37" xfId="678"/>
    <cellStyle name="Moneda 2 2 38" xfId="679"/>
    <cellStyle name="Moneda 2 2 39" xfId="680"/>
    <cellStyle name="Moneda 2 2 4" xfId="681"/>
    <cellStyle name="Moneda 2 2 40" xfId="682"/>
    <cellStyle name="Moneda 2 2 41" xfId="683"/>
    <cellStyle name="Moneda 2 2 42" xfId="684"/>
    <cellStyle name="Moneda 2 2 43" xfId="685"/>
    <cellStyle name="Moneda 2 2 44" xfId="686"/>
    <cellStyle name="Moneda 2 2 45" xfId="687"/>
    <cellStyle name="Moneda 2 2 46" xfId="688"/>
    <cellStyle name="Moneda 2 2 47" xfId="689"/>
    <cellStyle name="Moneda 2 2 48" xfId="690"/>
    <cellStyle name="Moneda 2 2 49" xfId="691"/>
    <cellStyle name="Moneda 2 2 5" xfId="692"/>
    <cellStyle name="Moneda 2 2 50" xfId="693"/>
    <cellStyle name="Moneda 2 2 51" xfId="694"/>
    <cellStyle name="Moneda 2 2 52" xfId="695"/>
    <cellStyle name="Moneda 2 2 53" xfId="696"/>
    <cellStyle name="Moneda 2 2 54" xfId="697"/>
    <cellStyle name="Moneda 2 2 55" xfId="698"/>
    <cellStyle name="Moneda 2 2 56" xfId="699"/>
    <cellStyle name="Moneda 2 2 57" xfId="700"/>
    <cellStyle name="Moneda 2 2 58" xfId="701"/>
    <cellStyle name="Moneda 2 2 59" xfId="702"/>
    <cellStyle name="Moneda 2 2 6" xfId="703"/>
    <cellStyle name="Moneda 2 2 60" xfId="704"/>
    <cellStyle name="Moneda 2 2 61" xfId="705"/>
    <cellStyle name="Moneda 2 2 62" xfId="706"/>
    <cellStyle name="Moneda 2 2 63" xfId="707"/>
    <cellStyle name="Moneda 2 2 64" xfId="708"/>
    <cellStyle name="Moneda 2 2 65" xfId="709"/>
    <cellStyle name="Moneda 2 2 7" xfId="710"/>
    <cellStyle name="Moneda 2 2 8" xfId="711"/>
    <cellStyle name="Moneda 2 2 9" xfId="712"/>
    <cellStyle name="Moneda 2 20" xfId="713"/>
    <cellStyle name="Moneda 2 21" xfId="714"/>
    <cellStyle name="Moneda 2 22" xfId="715"/>
    <cellStyle name="Moneda 2 23" xfId="716"/>
    <cellStyle name="Moneda 2 24" xfId="717"/>
    <cellStyle name="Moneda 2 25" xfId="718"/>
    <cellStyle name="Moneda 2 26" xfId="719"/>
    <cellStyle name="Moneda 2 27" xfId="720"/>
    <cellStyle name="Moneda 2 28" xfId="721"/>
    <cellStyle name="Moneda 2 29" xfId="722"/>
    <cellStyle name="Moneda 2 3" xfId="723"/>
    <cellStyle name="Moneda 2 3 10" xfId="724"/>
    <cellStyle name="Moneda 2 3 11" xfId="725"/>
    <cellStyle name="Moneda 2 3 12" xfId="726"/>
    <cellStyle name="Moneda 2 3 13" xfId="727"/>
    <cellStyle name="Moneda 2 3 14" xfId="728"/>
    <cellStyle name="Moneda 2 3 15" xfId="729"/>
    <cellStyle name="Moneda 2 3 16" xfId="730"/>
    <cellStyle name="Moneda 2 3 17" xfId="731"/>
    <cellStyle name="Moneda 2 3 18" xfId="732"/>
    <cellStyle name="Moneda 2 3 19" xfId="733"/>
    <cellStyle name="Moneda 2 3 2" xfId="734"/>
    <cellStyle name="Moneda 2 3 2 2" xfId="735"/>
    <cellStyle name="Moneda 2 3 20" xfId="736"/>
    <cellStyle name="Moneda 2 3 21" xfId="737"/>
    <cellStyle name="Moneda 2 3 22" xfId="738"/>
    <cellStyle name="Moneda 2 3 23" xfId="739"/>
    <cellStyle name="Moneda 2 3 24" xfId="740"/>
    <cellStyle name="Moneda 2 3 25" xfId="741"/>
    <cellStyle name="Moneda 2 3 26" xfId="742"/>
    <cellStyle name="Moneda 2 3 27" xfId="743"/>
    <cellStyle name="Moneda 2 3 28" xfId="744"/>
    <cellStyle name="Moneda 2 3 29" xfId="745"/>
    <cellStyle name="Moneda 2 3 3" xfId="746"/>
    <cellStyle name="Moneda 2 3 30" xfId="747"/>
    <cellStyle name="Moneda 2 3 31" xfId="748"/>
    <cellStyle name="Moneda 2 3 32" xfId="749"/>
    <cellStyle name="Moneda 2 3 33" xfId="1965"/>
    <cellStyle name="Moneda 2 3 4" xfId="750"/>
    <cellStyle name="Moneda 2 3 5" xfId="751"/>
    <cellStyle name="Moneda 2 3 6" xfId="752"/>
    <cellStyle name="Moneda 2 3 7" xfId="753"/>
    <cellStyle name="Moneda 2 3 8" xfId="754"/>
    <cellStyle name="Moneda 2 3 9" xfId="755"/>
    <cellStyle name="Moneda 2 30" xfId="756"/>
    <cellStyle name="Moneda 2 31" xfId="757"/>
    <cellStyle name="Moneda 2 32" xfId="758"/>
    <cellStyle name="Moneda 2 33" xfId="759"/>
    <cellStyle name="Moneda 2 34" xfId="760"/>
    <cellStyle name="Moneda 2 35" xfId="761"/>
    <cellStyle name="Moneda 2 36" xfId="762"/>
    <cellStyle name="Moneda 2 37" xfId="763"/>
    <cellStyle name="Moneda 2 38" xfId="764"/>
    <cellStyle name="Moneda 2 39" xfId="765"/>
    <cellStyle name="Moneda 2 4" xfId="766"/>
    <cellStyle name="Moneda 2 4 10" xfId="767"/>
    <cellStyle name="Moneda 2 4 11" xfId="768"/>
    <cellStyle name="Moneda 2 4 12" xfId="769"/>
    <cellStyle name="Moneda 2 4 13" xfId="770"/>
    <cellStyle name="Moneda 2 4 14" xfId="771"/>
    <cellStyle name="Moneda 2 4 15" xfId="772"/>
    <cellStyle name="Moneda 2 4 16" xfId="773"/>
    <cellStyle name="Moneda 2 4 17" xfId="774"/>
    <cellStyle name="Moneda 2 4 18" xfId="775"/>
    <cellStyle name="Moneda 2 4 19" xfId="776"/>
    <cellStyle name="Moneda 2 4 2" xfId="777"/>
    <cellStyle name="Moneda 2 4 2 2" xfId="778"/>
    <cellStyle name="Moneda 2 4 20" xfId="779"/>
    <cellStyle name="Moneda 2 4 21" xfId="780"/>
    <cellStyle name="Moneda 2 4 22" xfId="781"/>
    <cellStyle name="Moneda 2 4 23" xfId="782"/>
    <cellStyle name="Moneda 2 4 24" xfId="783"/>
    <cellStyle name="Moneda 2 4 25" xfId="784"/>
    <cellStyle name="Moneda 2 4 26" xfId="785"/>
    <cellStyle name="Moneda 2 4 27" xfId="786"/>
    <cellStyle name="Moneda 2 4 28" xfId="787"/>
    <cellStyle name="Moneda 2 4 29" xfId="788"/>
    <cellStyle name="Moneda 2 4 3" xfId="789"/>
    <cellStyle name="Moneda 2 4 30" xfId="790"/>
    <cellStyle name="Moneda 2 4 31" xfId="791"/>
    <cellStyle name="Moneda 2 4 32" xfId="792"/>
    <cellStyle name="Moneda 2 4 33" xfId="1966"/>
    <cellStyle name="Moneda 2 4 4" xfId="793"/>
    <cellStyle name="Moneda 2 4 5" xfId="794"/>
    <cellStyle name="Moneda 2 4 6" xfId="795"/>
    <cellStyle name="Moneda 2 4 7" xfId="796"/>
    <cellStyle name="Moneda 2 4 8" xfId="797"/>
    <cellStyle name="Moneda 2 4 9" xfId="798"/>
    <cellStyle name="Moneda 2 40" xfId="799"/>
    <cellStyle name="Moneda 2 41" xfId="800"/>
    <cellStyle name="Moneda 2 42" xfId="801"/>
    <cellStyle name="Moneda 2 43" xfId="802"/>
    <cellStyle name="Moneda 2 44" xfId="803"/>
    <cellStyle name="Moneda 2 45" xfId="804"/>
    <cellStyle name="Moneda 2 46" xfId="805"/>
    <cellStyle name="Moneda 2 47" xfId="806"/>
    <cellStyle name="Moneda 2 48" xfId="807"/>
    <cellStyle name="Moneda 2 49" xfId="808"/>
    <cellStyle name="Moneda 2 5" xfId="809"/>
    <cellStyle name="Moneda 2 5 10" xfId="810"/>
    <cellStyle name="Moneda 2 5 11" xfId="811"/>
    <cellStyle name="Moneda 2 5 12" xfId="812"/>
    <cellStyle name="Moneda 2 5 13" xfId="813"/>
    <cellStyle name="Moneda 2 5 14" xfId="814"/>
    <cellStyle name="Moneda 2 5 15" xfId="815"/>
    <cellStyle name="Moneda 2 5 16" xfId="816"/>
    <cellStyle name="Moneda 2 5 17" xfId="817"/>
    <cellStyle name="Moneda 2 5 18" xfId="818"/>
    <cellStyle name="Moneda 2 5 19" xfId="819"/>
    <cellStyle name="Moneda 2 5 2" xfId="820"/>
    <cellStyle name="Moneda 2 5 2 2" xfId="821"/>
    <cellStyle name="Moneda 2 5 20" xfId="822"/>
    <cellStyle name="Moneda 2 5 21" xfId="823"/>
    <cellStyle name="Moneda 2 5 22" xfId="824"/>
    <cellStyle name="Moneda 2 5 23" xfId="825"/>
    <cellStyle name="Moneda 2 5 24" xfId="826"/>
    <cellStyle name="Moneda 2 5 25" xfId="827"/>
    <cellStyle name="Moneda 2 5 26" xfId="828"/>
    <cellStyle name="Moneda 2 5 27" xfId="829"/>
    <cellStyle name="Moneda 2 5 28" xfId="830"/>
    <cellStyle name="Moneda 2 5 29" xfId="831"/>
    <cellStyle name="Moneda 2 5 3" xfId="832"/>
    <cellStyle name="Moneda 2 5 30" xfId="833"/>
    <cellStyle name="Moneda 2 5 31" xfId="834"/>
    <cellStyle name="Moneda 2 5 32" xfId="835"/>
    <cellStyle name="Moneda 2 5 33" xfId="1967"/>
    <cellStyle name="Moneda 2 5 4" xfId="836"/>
    <cellStyle name="Moneda 2 5 5" xfId="837"/>
    <cellStyle name="Moneda 2 5 6" xfId="838"/>
    <cellStyle name="Moneda 2 5 7" xfId="839"/>
    <cellStyle name="Moneda 2 5 8" xfId="840"/>
    <cellStyle name="Moneda 2 5 9" xfId="841"/>
    <cellStyle name="Moneda 2 50" xfId="842"/>
    <cellStyle name="Moneda 2 51" xfId="843"/>
    <cellStyle name="Moneda 2 52" xfId="844"/>
    <cellStyle name="Moneda 2 53" xfId="845"/>
    <cellStyle name="Moneda 2 54" xfId="846"/>
    <cellStyle name="Moneda 2 55" xfId="847"/>
    <cellStyle name="Moneda 2 56" xfId="848"/>
    <cellStyle name="Moneda 2 57" xfId="849"/>
    <cellStyle name="Moneda 2 58" xfId="850"/>
    <cellStyle name="Moneda 2 59" xfId="851"/>
    <cellStyle name="Moneda 2 6" xfId="852"/>
    <cellStyle name="Moneda 2 6 2" xfId="853"/>
    <cellStyle name="Moneda 2 6 2 2" xfId="1969"/>
    <cellStyle name="Moneda 2 6 3" xfId="1968"/>
    <cellStyle name="Moneda 2 60" xfId="854"/>
    <cellStyle name="Moneda 2 61" xfId="855"/>
    <cellStyle name="Moneda 2 62" xfId="856"/>
    <cellStyle name="Moneda 2 63" xfId="857"/>
    <cellStyle name="Moneda 2 64" xfId="858"/>
    <cellStyle name="Moneda 2 65" xfId="859"/>
    <cellStyle name="Moneda 2 66" xfId="860"/>
    <cellStyle name="Moneda 2 67" xfId="861"/>
    <cellStyle name="Moneda 2 68" xfId="1964"/>
    <cellStyle name="Moneda 2 7" xfId="862"/>
    <cellStyle name="Moneda 2 7 2" xfId="1970"/>
    <cellStyle name="Moneda 2 8" xfId="863"/>
    <cellStyle name="Moneda 2 9" xfId="864"/>
    <cellStyle name="Moneda 3" xfId="865"/>
    <cellStyle name="Moneda 3 10" xfId="866"/>
    <cellStyle name="Moneda 3 11" xfId="867"/>
    <cellStyle name="Moneda 3 12" xfId="868"/>
    <cellStyle name="Moneda 3 13" xfId="869"/>
    <cellStyle name="Moneda 3 14" xfId="870"/>
    <cellStyle name="Moneda 3 15" xfId="871"/>
    <cellStyle name="Moneda 3 16" xfId="872"/>
    <cellStyle name="Moneda 3 17" xfId="873"/>
    <cellStyle name="Moneda 3 18" xfId="874"/>
    <cellStyle name="Moneda 3 19" xfId="875"/>
    <cellStyle name="Moneda 3 2" xfId="876"/>
    <cellStyle name="Moneda 3 2 10" xfId="877"/>
    <cellStyle name="Moneda 3 2 11" xfId="878"/>
    <cellStyle name="Moneda 3 2 12" xfId="879"/>
    <cellStyle name="Moneda 3 2 13" xfId="880"/>
    <cellStyle name="Moneda 3 2 14" xfId="881"/>
    <cellStyle name="Moneda 3 2 15" xfId="882"/>
    <cellStyle name="Moneda 3 2 16" xfId="883"/>
    <cellStyle name="Moneda 3 2 17" xfId="884"/>
    <cellStyle name="Moneda 3 2 18" xfId="885"/>
    <cellStyle name="Moneda 3 2 19" xfId="886"/>
    <cellStyle name="Moneda 3 2 2" xfId="887"/>
    <cellStyle name="Moneda 3 2 2 2" xfId="888"/>
    <cellStyle name="Moneda 3 2 2 3" xfId="889"/>
    <cellStyle name="Moneda 3 2 20" xfId="890"/>
    <cellStyle name="Moneda 3 2 21" xfId="891"/>
    <cellStyle name="Moneda 3 2 22" xfId="892"/>
    <cellStyle name="Moneda 3 2 23" xfId="893"/>
    <cellStyle name="Moneda 3 2 24" xfId="894"/>
    <cellStyle name="Moneda 3 2 25" xfId="895"/>
    <cellStyle name="Moneda 3 2 26" xfId="896"/>
    <cellStyle name="Moneda 3 2 27" xfId="897"/>
    <cellStyle name="Moneda 3 2 28" xfId="898"/>
    <cellStyle name="Moneda 3 2 29" xfId="899"/>
    <cellStyle name="Moneda 3 2 3" xfId="900"/>
    <cellStyle name="Moneda 3 2 3 2" xfId="901"/>
    <cellStyle name="Moneda 3 2 3 3" xfId="902"/>
    <cellStyle name="Moneda 3 2 30" xfId="903"/>
    <cellStyle name="Moneda 3 2 31" xfId="904"/>
    <cellStyle name="Moneda 3 2 32" xfId="905"/>
    <cellStyle name="Moneda 3 2 33" xfId="906"/>
    <cellStyle name="Moneda 3 2 34" xfId="907"/>
    <cellStyle name="Moneda 3 2 35" xfId="908"/>
    <cellStyle name="Moneda 3 2 36" xfId="909"/>
    <cellStyle name="Moneda 3 2 37" xfId="910"/>
    <cellStyle name="Moneda 3 2 38" xfId="911"/>
    <cellStyle name="Moneda 3 2 39" xfId="912"/>
    <cellStyle name="Moneda 3 2 4" xfId="913"/>
    <cellStyle name="Moneda 3 2 4 2" xfId="914"/>
    <cellStyle name="Moneda 3 2 4 3" xfId="915"/>
    <cellStyle name="Moneda 3 2 40" xfId="916"/>
    <cellStyle name="Moneda 3 2 41" xfId="917"/>
    <cellStyle name="Moneda 3 2 42" xfId="918"/>
    <cellStyle name="Moneda 3 2 43" xfId="919"/>
    <cellStyle name="Moneda 3 2 44" xfId="920"/>
    <cellStyle name="Moneda 3 2 45" xfId="921"/>
    <cellStyle name="Moneda 3 2 46" xfId="922"/>
    <cellStyle name="Moneda 3 2 47" xfId="923"/>
    <cellStyle name="Moneda 3 2 48" xfId="924"/>
    <cellStyle name="Moneda 3 2 49" xfId="925"/>
    <cellStyle name="Moneda 3 2 5" xfId="926"/>
    <cellStyle name="Moneda 3 2 50" xfId="927"/>
    <cellStyle name="Moneda 3 2 51" xfId="928"/>
    <cellStyle name="Moneda 3 2 52" xfId="929"/>
    <cellStyle name="Moneda 3 2 53" xfId="930"/>
    <cellStyle name="Moneda 3 2 54" xfId="931"/>
    <cellStyle name="Moneda 3 2 55" xfId="932"/>
    <cellStyle name="Moneda 3 2 56" xfId="933"/>
    <cellStyle name="Moneda 3 2 57" xfId="934"/>
    <cellStyle name="Moneda 3 2 58" xfId="935"/>
    <cellStyle name="Moneda 3 2 59" xfId="936"/>
    <cellStyle name="Moneda 3 2 6" xfId="937"/>
    <cellStyle name="Moneda 3 2 60" xfId="938"/>
    <cellStyle name="Moneda 3 2 61" xfId="939"/>
    <cellStyle name="Moneda 3 2 62" xfId="940"/>
    <cellStyle name="Moneda 3 2 63" xfId="941"/>
    <cellStyle name="Moneda 3 2 64" xfId="942"/>
    <cellStyle name="Moneda 3 2 7" xfId="943"/>
    <cellStyle name="Moneda 3 2 8" xfId="944"/>
    <cellStyle name="Moneda 3 2 9" xfId="945"/>
    <cellStyle name="Moneda 3 20" xfId="946"/>
    <cellStyle name="Moneda 3 21" xfId="947"/>
    <cellStyle name="Moneda 3 22" xfId="948"/>
    <cellStyle name="Moneda 3 23" xfId="949"/>
    <cellStyle name="Moneda 3 24" xfId="950"/>
    <cellStyle name="Moneda 3 25" xfId="951"/>
    <cellStyle name="Moneda 3 26" xfId="952"/>
    <cellStyle name="Moneda 3 27" xfId="953"/>
    <cellStyle name="Moneda 3 28" xfId="954"/>
    <cellStyle name="Moneda 3 29" xfId="955"/>
    <cellStyle name="Moneda 3 3" xfId="956"/>
    <cellStyle name="Moneda 3 3 10" xfId="957"/>
    <cellStyle name="Moneda 3 3 11" xfId="958"/>
    <cellStyle name="Moneda 3 3 12" xfId="959"/>
    <cellStyle name="Moneda 3 3 13" xfId="960"/>
    <cellStyle name="Moneda 3 3 14" xfId="961"/>
    <cellStyle name="Moneda 3 3 15" xfId="962"/>
    <cellStyle name="Moneda 3 3 16" xfId="963"/>
    <cellStyle name="Moneda 3 3 17" xfId="964"/>
    <cellStyle name="Moneda 3 3 18" xfId="965"/>
    <cellStyle name="Moneda 3 3 19" xfId="966"/>
    <cellStyle name="Moneda 3 3 2" xfId="967"/>
    <cellStyle name="Moneda 3 3 2 2" xfId="968"/>
    <cellStyle name="Moneda 3 3 2 3" xfId="969"/>
    <cellStyle name="Moneda 3 3 20" xfId="970"/>
    <cellStyle name="Moneda 3 3 21" xfId="971"/>
    <cellStyle name="Moneda 3 3 22" xfId="972"/>
    <cellStyle name="Moneda 3 3 23" xfId="973"/>
    <cellStyle name="Moneda 3 3 24" xfId="974"/>
    <cellStyle name="Moneda 3 3 25" xfId="975"/>
    <cellStyle name="Moneda 3 3 26" xfId="976"/>
    <cellStyle name="Moneda 3 3 27" xfId="977"/>
    <cellStyle name="Moneda 3 3 28" xfId="978"/>
    <cellStyle name="Moneda 3 3 29" xfId="979"/>
    <cellStyle name="Moneda 3 3 3" xfId="980"/>
    <cellStyle name="Moneda 3 3 30" xfId="981"/>
    <cellStyle name="Moneda 3 3 31" xfId="982"/>
    <cellStyle name="Moneda 3 3 32" xfId="983"/>
    <cellStyle name="Moneda 3 3 33" xfId="984"/>
    <cellStyle name="Moneda 3 3 34" xfId="985"/>
    <cellStyle name="Moneda 3 3 35" xfId="986"/>
    <cellStyle name="Moneda 3 3 36" xfId="987"/>
    <cellStyle name="Moneda 3 3 37" xfId="988"/>
    <cellStyle name="Moneda 3 3 38" xfId="989"/>
    <cellStyle name="Moneda 3 3 39" xfId="990"/>
    <cellStyle name="Moneda 3 3 4" xfId="991"/>
    <cellStyle name="Moneda 3 3 40" xfId="992"/>
    <cellStyle name="Moneda 3 3 41" xfId="993"/>
    <cellStyle name="Moneda 3 3 42" xfId="994"/>
    <cellStyle name="Moneda 3 3 43" xfId="995"/>
    <cellStyle name="Moneda 3 3 44" xfId="996"/>
    <cellStyle name="Moneda 3 3 45" xfId="997"/>
    <cellStyle name="Moneda 3 3 46" xfId="998"/>
    <cellStyle name="Moneda 3 3 47" xfId="999"/>
    <cellStyle name="Moneda 3 3 48" xfId="1000"/>
    <cellStyle name="Moneda 3 3 49" xfId="1001"/>
    <cellStyle name="Moneda 3 3 5" xfId="1002"/>
    <cellStyle name="Moneda 3 3 50" xfId="1003"/>
    <cellStyle name="Moneda 3 3 51" xfId="1004"/>
    <cellStyle name="Moneda 3 3 52" xfId="1005"/>
    <cellStyle name="Moneda 3 3 53" xfId="1006"/>
    <cellStyle name="Moneda 3 3 54" xfId="1007"/>
    <cellStyle name="Moneda 3 3 55" xfId="1008"/>
    <cellStyle name="Moneda 3 3 56" xfId="1009"/>
    <cellStyle name="Moneda 3 3 57" xfId="1010"/>
    <cellStyle name="Moneda 3 3 58" xfId="1011"/>
    <cellStyle name="Moneda 3 3 59" xfId="1012"/>
    <cellStyle name="Moneda 3 3 6" xfId="1013"/>
    <cellStyle name="Moneda 3 3 60" xfId="1014"/>
    <cellStyle name="Moneda 3 3 61" xfId="1015"/>
    <cellStyle name="Moneda 3 3 62" xfId="1016"/>
    <cellStyle name="Moneda 3 3 63" xfId="1017"/>
    <cellStyle name="Moneda 3 3 64" xfId="1018"/>
    <cellStyle name="Moneda 3 3 7" xfId="1019"/>
    <cellStyle name="Moneda 3 3 8" xfId="1020"/>
    <cellStyle name="Moneda 3 3 9" xfId="1021"/>
    <cellStyle name="Moneda 3 30" xfId="1022"/>
    <cellStyle name="Moneda 3 31" xfId="1023"/>
    <cellStyle name="Moneda 3 32" xfId="1024"/>
    <cellStyle name="Moneda 3 33" xfId="1025"/>
    <cellStyle name="Moneda 3 34" xfId="1026"/>
    <cellStyle name="Moneda 3 35" xfId="1027"/>
    <cellStyle name="Moneda 3 36" xfId="1028"/>
    <cellStyle name="Moneda 3 36 2" xfId="1029"/>
    <cellStyle name="Moneda 3 37" xfId="1030"/>
    <cellStyle name="Moneda 3 38" xfId="1031"/>
    <cellStyle name="Moneda 3 39" xfId="1032"/>
    <cellStyle name="Moneda 3 4" xfId="1033"/>
    <cellStyle name="Moneda 3 4 10" xfId="1034"/>
    <cellStyle name="Moneda 3 4 11" xfId="1035"/>
    <cellStyle name="Moneda 3 4 12" xfId="1036"/>
    <cellStyle name="Moneda 3 4 13" xfId="1037"/>
    <cellStyle name="Moneda 3 4 14" xfId="1038"/>
    <cellStyle name="Moneda 3 4 15" xfId="1039"/>
    <cellStyle name="Moneda 3 4 16" xfId="1040"/>
    <cellStyle name="Moneda 3 4 17" xfId="1041"/>
    <cellStyle name="Moneda 3 4 18" xfId="1042"/>
    <cellStyle name="Moneda 3 4 19" xfId="1043"/>
    <cellStyle name="Moneda 3 4 2" xfId="1044"/>
    <cellStyle name="Moneda 3 4 20" xfId="1045"/>
    <cellStyle name="Moneda 3 4 21" xfId="1046"/>
    <cellStyle name="Moneda 3 4 22" xfId="1047"/>
    <cellStyle name="Moneda 3 4 23" xfId="1048"/>
    <cellStyle name="Moneda 3 4 24" xfId="1049"/>
    <cellStyle name="Moneda 3 4 25" xfId="1050"/>
    <cellStyle name="Moneda 3 4 26" xfId="1051"/>
    <cellStyle name="Moneda 3 4 27" xfId="1052"/>
    <cellStyle name="Moneda 3 4 28" xfId="1053"/>
    <cellStyle name="Moneda 3 4 29" xfId="1054"/>
    <cellStyle name="Moneda 3 4 3" xfId="1055"/>
    <cellStyle name="Moneda 3 4 30" xfId="1056"/>
    <cellStyle name="Moneda 3 4 31" xfId="1057"/>
    <cellStyle name="Moneda 3 4 32" xfId="1058"/>
    <cellStyle name="Moneda 3 4 33" xfId="1059"/>
    <cellStyle name="Moneda 3 4 34" xfId="1060"/>
    <cellStyle name="Moneda 3 4 35" xfId="1061"/>
    <cellStyle name="Moneda 3 4 36" xfId="1062"/>
    <cellStyle name="Moneda 3 4 37" xfId="1063"/>
    <cellStyle name="Moneda 3 4 38" xfId="1064"/>
    <cellStyle name="Moneda 3 4 39" xfId="1065"/>
    <cellStyle name="Moneda 3 4 4" xfId="1066"/>
    <cellStyle name="Moneda 3 4 40" xfId="1067"/>
    <cellStyle name="Moneda 3 4 41" xfId="1068"/>
    <cellStyle name="Moneda 3 4 42" xfId="1069"/>
    <cellStyle name="Moneda 3 4 43" xfId="1070"/>
    <cellStyle name="Moneda 3 4 44" xfId="1071"/>
    <cellStyle name="Moneda 3 4 45" xfId="1072"/>
    <cellStyle name="Moneda 3 4 46" xfId="1073"/>
    <cellStyle name="Moneda 3 4 47" xfId="1074"/>
    <cellStyle name="Moneda 3 4 48" xfId="1075"/>
    <cellStyle name="Moneda 3 4 49" xfId="1076"/>
    <cellStyle name="Moneda 3 4 5" xfId="1077"/>
    <cellStyle name="Moneda 3 4 50" xfId="1078"/>
    <cellStyle name="Moneda 3 4 51" xfId="1079"/>
    <cellStyle name="Moneda 3 4 52" xfId="1080"/>
    <cellStyle name="Moneda 3 4 53" xfId="1081"/>
    <cellStyle name="Moneda 3 4 54" xfId="1082"/>
    <cellStyle name="Moneda 3 4 55" xfId="1083"/>
    <cellStyle name="Moneda 3 4 56" xfId="1084"/>
    <cellStyle name="Moneda 3 4 57" xfId="1085"/>
    <cellStyle name="Moneda 3 4 58" xfId="1086"/>
    <cellStyle name="Moneda 3 4 59" xfId="1087"/>
    <cellStyle name="Moneda 3 4 6" xfId="1088"/>
    <cellStyle name="Moneda 3 4 60" xfId="1089"/>
    <cellStyle name="Moneda 3 4 61" xfId="1090"/>
    <cellStyle name="Moneda 3 4 62" xfId="1091"/>
    <cellStyle name="Moneda 3 4 63" xfId="1092"/>
    <cellStyle name="Moneda 3 4 64" xfId="1093"/>
    <cellStyle name="Moneda 3 4 7" xfId="1094"/>
    <cellStyle name="Moneda 3 4 8" xfId="1095"/>
    <cellStyle name="Moneda 3 4 9" xfId="1096"/>
    <cellStyle name="Moneda 3 40" xfId="1097"/>
    <cellStyle name="Moneda 3 41" xfId="1098"/>
    <cellStyle name="Moneda 3 42" xfId="1099"/>
    <cellStyle name="Moneda 3 43" xfId="1100"/>
    <cellStyle name="Moneda 3 44" xfId="1101"/>
    <cellStyle name="Moneda 3 45" xfId="1102"/>
    <cellStyle name="Moneda 3 46" xfId="1103"/>
    <cellStyle name="Moneda 3 47" xfId="1104"/>
    <cellStyle name="Moneda 3 48" xfId="1105"/>
    <cellStyle name="Moneda 3 49" xfId="1106"/>
    <cellStyle name="Moneda 3 5" xfId="1107"/>
    <cellStyle name="Moneda 3 5 10" xfId="1108"/>
    <cellStyle name="Moneda 3 5 11" xfId="1109"/>
    <cellStyle name="Moneda 3 5 12" xfId="1110"/>
    <cellStyle name="Moneda 3 5 13" xfId="1111"/>
    <cellStyle name="Moneda 3 5 14" xfId="1112"/>
    <cellStyle name="Moneda 3 5 15" xfId="1113"/>
    <cellStyle name="Moneda 3 5 16" xfId="1114"/>
    <cellStyle name="Moneda 3 5 17" xfId="1115"/>
    <cellStyle name="Moneda 3 5 18" xfId="1116"/>
    <cellStyle name="Moneda 3 5 19" xfId="1117"/>
    <cellStyle name="Moneda 3 5 2" xfId="1118"/>
    <cellStyle name="Moneda 3 5 2 2" xfId="1119"/>
    <cellStyle name="Moneda 3 5 20" xfId="1120"/>
    <cellStyle name="Moneda 3 5 21" xfId="1121"/>
    <cellStyle name="Moneda 3 5 22" xfId="1122"/>
    <cellStyle name="Moneda 3 5 23" xfId="1123"/>
    <cellStyle name="Moneda 3 5 24" xfId="1124"/>
    <cellStyle name="Moneda 3 5 25" xfId="1125"/>
    <cellStyle name="Moneda 3 5 26" xfId="1126"/>
    <cellStyle name="Moneda 3 5 27" xfId="1127"/>
    <cellStyle name="Moneda 3 5 28" xfId="1128"/>
    <cellStyle name="Moneda 3 5 29" xfId="1129"/>
    <cellStyle name="Moneda 3 5 3" xfId="1130"/>
    <cellStyle name="Moneda 3 5 30" xfId="1131"/>
    <cellStyle name="Moneda 3 5 31" xfId="1132"/>
    <cellStyle name="Moneda 3 5 32" xfId="1133"/>
    <cellStyle name="Moneda 3 5 4" xfId="1134"/>
    <cellStyle name="Moneda 3 5 5" xfId="1135"/>
    <cellStyle name="Moneda 3 5 6" xfId="1136"/>
    <cellStyle name="Moneda 3 5 7" xfId="1137"/>
    <cellStyle name="Moneda 3 5 8" xfId="1138"/>
    <cellStyle name="Moneda 3 5 9" xfId="1139"/>
    <cellStyle name="Moneda 3 50" xfId="1140"/>
    <cellStyle name="Moneda 3 51" xfId="1141"/>
    <cellStyle name="Moneda 3 52" xfId="1142"/>
    <cellStyle name="Moneda 3 53" xfId="1143"/>
    <cellStyle name="Moneda 3 54" xfId="1144"/>
    <cellStyle name="Moneda 3 55" xfId="1145"/>
    <cellStyle name="Moneda 3 56" xfId="1146"/>
    <cellStyle name="Moneda 3 57" xfId="1147"/>
    <cellStyle name="Moneda 3 58" xfId="1148"/>
    <cellStyle name="Moneda 3 59" xfId="1149"/>
    <cellStyle name="Moneda 3 6" xfId="1150"/>
    <cellStyle name="Moneda 3 6 2" xfId="1151"/>
    <cellStyle name="Moneda 3 6 3" xfId="1152"/>
    <cellStyle name="Moneda 3 6 4" xfId="1153"/>
    <cellStyle name="Moneda 3 60" xfId="1154"/>
    <cellStyle name="Moneda 3 61" xfId="1155"/>
    <cellStyle name="Moneda 3 62" xfId="1156"/>
    <cellStyle name="Moneda 3 63" xfId="1157"/>
    <cellStyle name="Moneda 3 64" xfId="1158"/>
    <cellStyle name="Moneda 3 65" xfId="1159"/>
    <cellStyle name="Moneda 3 66" xfId="1160"/>
    <cellStyle name="Moneda 3 67" xfId="1161"/>
    <cellStyle name="Moneda 3 68" xfId="1162"/>
    <cellStyle name="Moneda 3 69" xfId="1971"/>
    <cellStyle name="Moneda 3 7" xfId="1163"/>
    <cellStyle name="Moneda 3 7 2" xfId="1164"/>
    <cellStyle name="Moneda 3 8" xfId="1165"/>
    <cellStyle name="Moneda 3 9" xfId="1166"/>
    <cellStyle name="Moneda 4" xfId="1167"/>
    <cellStyle name="Moneda 4 10" xfId="1168"/>
    <cellStyle name="Moneda 4 11" xfId="1169"/>
    <cellStyle name="Moneda 4 12" xfId="1170"/>
    <cellStyle name="Moneda 4 13" xfId="1171"/>
    <cellStyle name="Moneda 4 14" xfId="1172"/>
    <cellStyle name="Moneda 4 15" xfId="1173"/>
    <cellStyle name="Moneda 4 16" xfId="1174"/>
    <cellStyle name="Moneda 4 17" xfId="1175"/>
    <cellStyle name="Moneda 4 18" xfId="1176"/>
    <cellStyle name="Moneda 4 19" xfId="1177"/>
    <cellStyle name="Moneda 4 2" xfId="1178"/>
    <cellStyle name="Moneda 4 2 10" xfId="1179"/>
    <cellStyle name="Moneda 4 2 11" xfId="1180"/>
    <cellStyle name="Moneda 4 2 12" xfId="1181"/>
    <cellStyle name="Moneda 4 2 13" xfId="1182"/>
    <cellStyle name="Moneda 4 2 14" xfId="1183"/>
    <cellStyle name="Moneda 4 2 15" xfId="1184"/>
    <cellStyle name="Moneda 4 2 16" xfId="1185"/>
    <cellStyle name="Moneda 4 2 17" xfId="1186"/>
    <cellStyle name="Moneda 4 2 18" xfId="1187"/>
    <cellStyle name="Moneda 4 2 19" xfId="1188"/>
    <cellStyle name="Moneda 4 2 2" xfId="1189"/>
    <cellStyle name="Moneda 4 2 20" xfId="1190"/>
    <cellStyle name="Moneda 4 2 21" xfId="1191"/>
    <cellStyle name="Moneda 4 2 22" xfId="1192"/>
    <cellStyle name="Moneda 4 2 23" xfId="1193"/>
    <cellStyle name="Moneda 4 2 24" xfId="1194"/>
    <cellStyle name="Moneda 4 2 25" xfId="1195"/>
    <cellStyle name="Moneda 4 2 26" xfId="1196"/>
    <cellStyle name="Moneda 4 2 27" xfId="1197"/>
    <cellStyle name="Moneda 4 2 28" xfId="1198"/>
    <cellStyle name="Moneda 4 2 29" xfId="1199"/>
    <cellStyle name="Moneda 4 2 3" xfId="1200"/>
    <cellStyle name="Moneda 4 2 30" xfId="1201"/>
    <cellStyle name="Moneda 4 2 31" xfId="1202"/>
    <cellStyle name="Moneda 4 2 32" xfId="1203"/>
    <cellStyle name="Moneda 4 2 33" xfId="1204"/>
    <cellStyle name="Moneda 4 2 34" xfId="1205"/>
    <cellStyle name="Moneda 4 2 35" xfId="1206"/>
    <cellStyle name="Moneda 4 2 36" xfId="1207"/>
    <cellStyle name="Moneda 4 2 37" xfId="1208"/>
    <cellStyle name="Moneda 4 2 38" xfId="1209"/>
    <cellStyle name="Moneda 4 2 39" xfId="1210"/>
    <cellStyle name="Moneda 4 2 4" xfId="1211"/>
    <cellStyle name="Moneda 4 2 40" xfId="1212"/>
    <cellStyle name="Moneda 4 2 41" xfId="1213"/>
    <cellStyle name="Moneda 4 2 42" xfId="1214"/>
    <cellStyle name="Moneda 4 2 43" xfId="1215"/>
    <cellStyle name="Moneda 4 2 44" xfId="1216"/>
    <cellStyle name="Moneda 4 2 45" xfId="1217"/>
    <cellStyle name="Moneda 4 2 46" xfId="1218"/>
    <cellStyle name="Moneda 4 2 47" xfId="1219"/>
    <cellStyle name="Moneda 4 2 48" xfId="1220"/>
    <cellStyle name="Moneda 4 2 49" xfId="1221"/>
    <cellStyle name="Moneda 4 2 5" xfId="1222"/>
    <cellStyle name="Moneda 4 2 50" xfId="1223"/>
    <cellStyle name="Moneda 4 2 51" xfId="1224"/>
    <cellStyle name="Moneda 4 2 52" xfId="1225"/>
    <cellStyle name="Moneda 4 2 53" xfId="1226"/>
    <cellStyle name="Moneda 4 2 54" xfId="1227"/>
    <cellStyle name="Moneda 4 2 55" xfId="1228"/>
    <cellStyle name="Moneda 4 2 56" xfId="1229"/>
    <cellStyle name="Moneda 4 2 57" xfId="1230"/>
    <cellStyle name="Moneda 4 2 58" xfId="1231"/>
    <cellStyle name="Moneda 4 2 59" xfId="1232"/>
    <cellStyle name="Moneda 4 2 6" xfId="1233"/>
    <cellStyle name="Moneda 4 2 60" xfId="1234"/>
    <cellStyle name="Moneda 4 2 61" xfId="1235"/>
    <cellStyle name="Moneda 4 2 62" xfId="1236"/>
    <cellStyle name="Moneda 4 2 63" xfId="1237"/>
    <cellStyle name="Moneda 4 2 64" xfId="1238"/>
    <cellStyle name="Moneda 4 2 7" xfId="1239"/>
    <cellStyle name="Moneda 4 2 8" xfId="1240"/>
    <cellStyle name="Moneda 4 2 9" xfId="1241"/>
    <cellStyle name="Moneda 4 20" xfId="1242"/>
    <cellStyle name="Moneda 4 21" xfId="1243"/>
    <cellStyle name="Moneda 4 22" xfId="1244"/>
    <cellStyle name="Moneda 4 23" xfId="1245"/>
    <cellStyle name="Moneda 4 24" xfId="1246"/>
    <cellStyle name="Moneda 4 25" xfId="1247"/>
    <cellStyle name="Moneda 4 26" xfId="1248"/>
    <cellStyle name="Moneda 4 27" xfId="1249"/>
    <cellStyle name="Moneda 4 28" xfId="1250"/>
    <cellStyle name="Moneda 4 29" xfId="1251"/>
    <cellStyle name="Moneda 4 3" xfId="1252"/>
    <cellStyle name="Moneda 4 3 10" xfId="1253"/>
    <cellStyle name="Moneda 4 3 11" xfId="1254"/>
    <cellStyle name="Moneda 4 3 12" xfId="1255"/>
    <cellStyle name="Moneda 4 3 13" xfId="1256"/>
    <cellStyle name="Moneda 4 3 14" xfId="1257"/>
    <cellStyle name="Moneda 4 3 15" xfId="1258"/>
    <cellStyle name="Moneda 4 3 16" xfId="1259"/>
    <cellStyle name="Moneda 4 3 17" xfId="1260"/>
    <cellStyle name="Moneda 4 3 18" xfId="1261"/>
    <cellStyle name="Moneda 4 3 19" xfId="1262"/>
    <cellStyle name="Moneda 4 3 2" xfId="1263"/>
    <cellStyle name="Moneda 4 3 20" xfId="1264"/>
    <cellStyle name="Moneda 4 3 21" xfId="1265"/>
    <cellStyle name="Moneda 4 3 22" xfId="1266"/>
    <cellStyle name="Moneda 4 3 23" xfId="1267"/>
    <cellStyle name="Moneda 4 3 24" xfId="1268"/>
    <cellStyle name="Moneda 4 3 25" xfId="1269"/>
    <cellStyle name="Moneda 4 3 26" xfId="1270"/>
    <cellStyle name="Moneda 4 3 27" xfId="1271"/>
    <cellStyle name="Moneda 4 3 28" xfId="1272"/>
    <cellStyle name="Moneda 4 3 29" xfId="1273"/>
    <cellStyle name="Moneda 4 3 3" xfId="1274"/>
    <cellStyle name="Moneda 4 3 30" xfId="1275"/>
    <cellStyle name="Moneda 4 3 31" xfId="1276"/>
    <cellStyle name="Moneda 4 3 32" xfId="1277"/>
    <cellStyle name="Moneda 4 3 33" xfId="1278"/>
    <cellStyle name="Moneda 4 3 34" xfId="1279"/>
    <cellStyle name="Moneda 4 3 35" xfId="1280"/>
    <cellStyle name="Moneda 4 3 36" xfId="1281"/>
    <cellStyle name="Moneda 4 3 37" xfId="1282"/>
    <cellStyle name="Moneda 4 3 38" xfId="1283"/>
    <cellStyle name="Moneda 4 3 39" xfId="1284"/>
    <cellStyle name="Moneda 4 3 4" xfId="1285"/>
    <cellStyle name="Moneda 4 3 40" xfId="1286"/>
    <cellStyle name="Moneda 4 3 41" xfId="1287"/>
    <cellStyle name="Moneda 4 3 42" xfId="1288"/>
    <cellStyle name="Moneda 4 3 43" xfId="1289"/>
    <cellStyle name="Moneda 4 3 44" xfId="1290"/>
    <cellStyle name="Moneda 4 3 45" xfId="1291"/>
    <cellStyle name="Moneda 4 3 46" xfId="1292"/>
    <cellStyle name="Moneda 4 3 47" xfId="1293"/>
    <cellStyle name="Moneda 4 3 48" xfId="1294"/>
    <cellStyle name="Moneda 4 3 49" xfId="1295"/>
    <cellStyle name="Moneda 4 3 5" xfId="1296"/>
    <cellStyle name="Moneda 4 3 50" xfId="1297"/>
    <cellStyle name="Moneda 4 3 51" xfId="1298"/>
    <cellStyle name="Moneda 4 3 52" xfId="1299"/>
    <cellStyle name="Moneda 4 3 53" xfId="1300"/>
    <cellStyle name="Moneda 4 3 54" xfId="1301"/>
    <cellStyle name="Moneda 4 3 55" xfId="1302"/>
    <cellStyle name="Moneda 4 3 56" xfId="1303"/>
    <cellStyle name="Moneda 4 3 57" xfId="1304"/>
    <cellStyle name="Moneda 4 3 58" xfId="1305"/>
    <cellStyle name="Moneda 4 3 59" xfId="1306"/>
    <cellStyle name="Moneda 4 3 6" xfId="1307"/>
    <cellStyle name="Moneda 4 3 60" xfId="1308"/>
    <cellStyle name="Moneda 4 3 61" xfId="1309"/>
    <cellStyle name="Moneda 4 3 62" xfId="1310"/>
    <cellStyle name="Moneda 4 3 63" xfId="1311"/>
    <cellStyle name="Moneda 4 3 64" xfId="1312"/>
    <cellStyle name="Moneda 4 3 7" xfId="1313"/>
    <cellStyle name="Moneda 4 3 8" xfId="1314"/>
    <cellStyle name="Moneda 4 3 9" xfId="1315"/>
    <cellStyle name="Moneda 4 30" xfId="1316"/>
    <cellStyle name="Moneda 4 31" xfId="1317"/>
    <cellStyle name="Moneda 4 32" xfId="1318"/>
    <cellStyle name="Moneda 4 33" xfId="1319"/>
    <cellStyle name="Moneda 4 34" xfId="1320"/>
    <cellStyle name="Moneda 4 35" xfId="1321"/>
    <cellStyle name="Moneda 4 36" xfId="1322"/>
    <cellStyle name="Moneda 4 37" xfId="1323"/>
    <cellStyle name="Moneda 4 38" xfId="1324"/>
    <cellStyle name="Moneda 4 39" xfId="1325"/>
    <cellStyle name="Moneda 4 4" xfId="1326"/>
    <cellStyle name="Moneda 4 4 10" xfId="1327"/>
    <cellStyle name="Moneda 4 4 11" xfId="1328"/>
    <cellStyle name="Moneda 4 4 12" xfId="1329"/>
    <cellStyle name="Moneda 4 4 13" xfId="1330"/>
    <cellStyle name="Moneda 4 4 14" xfId="1331"/>
    <cellStyle name="Moneda 4 4 15" xfId="1332"/>
    <cellStyle name="Moneda 4 4 16" xfId="1333"/>
    <cellStyle name="Moneda 4 4 17" xfId="1334"/>
    <cellStyle name="Moneda 4 4 18" xfId="1335"/>
    <cellStyle name="Moneda 4 4 19" xfId="1336"/>
    <cellStyle name="Moneda 4 4 2" xfId="1337"/>
    <cellStyle name="Moneda 4 4 20" xfId="1338"/>
    <cellStyle name="Moneda 4 4 21" xfId="1339"/>
    <cellStyle name="Moneda 4 4 22" xfId="1340"/>
    <cellStyle name="Moneda 4 4 23" xfId="1341"/>
    <cellStyle name="Moneda 4 4 24" xfId="1342"/>
    <cellStyle name="Moneda 4 4 25" xfId="1343"/>
    <cellStyle name="Moneda 4 4 26" xfId="1344"/>
    <cellStyle name="Moneda 4 4 27" xfId="1345"/>
    <cellStyle name="Moneda 4 4 28" xfId="1346"/>
    <cellStyle name="Moneda 4 4 29" xfId="1347"/>
    <cellStyle name="Moneda 4 4 3" xfId="1348"/>
    <cellStyle name="Moneda 4 4 30" xfId="1349"/>
    <cellStyle name="Moneda 4 4 31" xfId="1350"/>
    <cellStyle name="Moneda 4 4 32" xfId="1351"/>
    <cellStyle name="Moneda 4 4 33" xfId="1352"/>
    <cellStyle name="Moneda 4 4 34" xfId="1353"/>
    <cellStyle name="Moneda 4 4 35" xfId="1354"/>
    <cellStyle name="Moneda 4 4 36" xfId="1355"/>
    <cellStyle name="Moneda 4 4 37" xfId="1356"/>
    <cellStyle name="Moneda 4 4 38" xfId="1357"/>
    <cellStyle name="Moneda 4 4 39" xfId="1358"/>
    <cellStyle name="Moneda 4 4 4" xfId="1359"/>
    <cellStyle name="Moneda 4 4 40" xfId="1360"/>
    <cellStyle name="Moneda 4 4 41" xfId="1361"/>
    <cellStyle name="Moneda 4 4 42" xfId="1362"/>
    <cellStyle name="Moneda 4 4 43" xfId="1363"/>
    <cellStyle name="Moneda 4 4 44" xfId="1364"/>
    <cellStyle name="Moneda 4 4 45" xfId="1365"/>
    <cellStyle name="Moneda 4 4 46" xfId="1366"/>
    <cellStyle name="Moneda 4 4 47" xfId="1367"/>
    <cellStyle name="Moneda 4 4 48" xfId="1368"/>
    <cellStyle name="Moneda 4 4 49" xfId="1369"/>
    <cellStyle name="Moneda 4 4 5" xfId="1370"/>
    <cellStyle name="Moneda 4 4 50" xfId="1371"/>
    <cellStyle name="Moneda 4 4 51" xfId="1372"/>
    <cellStyle name="Moneda 4 4 52" xfId="1373"/>
    <cellStyle name="Moneda 4 4 53" xfId="1374"/>
    <cellStyle name="Moneda 4 4 54" xfId="1375"/>
    <cellStyle name="Moneda 4 4 55" xfId="1376"/>
    <cellStyle name="Moneda 4 4 56" xfId="1377"/>
    <cellStyle name="Moneda 4 4 57" xfId="1378"/>
    <cellStyle name="Moneda 4 4 58" xfId="1379"/>
    <cellStyle name="Moneda 4 4 59" xfId="1380"/>
    <cellStyle name="Moneda 4 4 6" xfId="1381"/>
    <cellStyle name="Moneda 4 4 60" xfId="1382"/>
    <cellStyle name="Moneda 4 4 61" xfId="1383"/>
    <cellStyle name="Moneda 4 4 62" xfId="1384"/>
    <cellStyle name="Moneda 4 4 63" xfId="1385"/>
    <cellStyle name="Moneda 4 4 64" xfId="1386"/>
    <cellStyle name="Moneda 4 4 7" xfId="1387"/>
    <cellStyle name="Moneda 4 4 8" xfId="1388"/>
    <cellStyle name="Moneda 4 4 9" xfId="1389"/>
    <cellStyle name="Moneda 4 40" xfId="1390"/>
    <cellStyle name="Moneda 4 41" xfId="1391"/>
    <cellStyle name="Moneda 4 42" xfId="1392"/>
    <cellStyle name="Moneda 4 43" xfId="1393"/>
    <cellStyle name="Moneda 4 44" xfId="1394"/>
    <cellStyle name="Moneda 4 45" xfId="1395"/>
    <cellStyle name="Moneda 4 46" xfId="1396"/>
    <cellStyle name="Moneda 4 47" xfId="1397"/>
    <cellStyle name="Moneda 4 48" xfId="1398"/>
    <cellStyle name="Moneda 4 49" xfId="1399"/>
    <cellStyle name="Moneda 4 5" xfId="1400"/>
    <cellStyle name="Moneda 4 5 10" xfId="1401"/>
    <cellStyle name="Moneda 4 5 11" xfId="1402"/>
    <cellStyle name="Moneda 4 5 12" xfId="1403"/>
    <cellStyle name="Moneda 4 5 13" xfId="1404"/>
    <cellStyle name="Moneda 4 5 14" xfId="1405"/>
    <cellStyle name="Moneda 4 5 15" xfId="1406"/>
    <cellStyle name="Moneda 4 5 16" xfId="1407"/>
    <cellStyle name="Moneda 4 5 17" xfId="1408"/>
    <cellStyle name="Moneda 4 5 18" xfId="1409"/>
    <cellStyle name="Moneda 4 5 19" xfId="1410"/>
    <cellStyle name="Moneda 4 5 2" xfId="1411"/>
    <cellStyle name="Moneda 4 5 2 2" xfId="1412"/>
    <cellStyle name="Moneda 4 5 20" xfId="1413"/>
    <cellStyle name="Moneda 4 5 21" xfId="1414"/>
    <cellStyle name="Moneda 4 5 22" xfId="1415"/>
    <cellStyle name="Moneda 4 5 23" xfId="1416"/>
    <cellStyle name="Moneda 4 5 24" xfId="1417"/>
    <cellStyle name="Moneda 4 5 25" xfId="1418"/>
    <cellStyle name="Moneda 4 5 26" xfId="1419"/>
    <cellStyle name="Moneda 4 5 27" xfId="1420"/>
    <cellStyle name="Moneda 4 5 28" xfId="1421"/>
    <cellStyle name="Moneda 4 5 29" xfId="1422"/>
    <cellStyle name="Moneda 4 5 3" xfId="1423"/>
    <cellStyle name="Moneda 4 5 30" xfId="1424"/>
    <cellStyle name="Moneda 4 5 31" xfId="1425"/>
    <cellStyle name="Moneda 4 5 32" xfId="1426"/>
    <cellStyle name="Moneda 4 5 4" xfId="1427"/>
    <cellStyle name="Moneda 4 5 5" xfId="1428"/>
    <cellStyle name="Moneda 4 5 6" xfId="1429"/>
    <cellStyle name="Moneda 4 5 7" xfId="1430"/>
    <cellStyle name="Moneda 4 5 8" xfId="1431"/>
    <cellStyle name="Moneda 4 5 9" xfId="1432"/>
    <cellStyle name="Moneda 4 50" xfId="1433"/>
    <cellStyle name="Moneda 4 51" xfId="1434"/>
    <cellStyle name="Moneda 4 52" xfId="1435"/>
    <cellStyle name="Moneda 4 53" xfId="1436"/>
    <cellStyle name="Moneda 4 54" xfId="1437"/>
    <cellStyle name="Moneda 4 55" xfId="1438"/>
    <cellStyle name="Moneda 4 56" xfId="1439"/>
    <cellStyle name="Moneda 4 57" xfId="1440"/>
    <cellStyle name="Moneda 4 58" xfId="1441"/>
    <cellStyle name="Moneda 4 59" xfId="1442"/>
    <cellStyle name="Moneda 4 6" xfId="1443"/>
    <cellStyle name="Moneda 4 6 2" xfId="1444"/>
    <cellStyle name="Moneda 4 6 3" xfId="1445"/>
    <cellStyle name="Moneda 4 60" xfId="1446"/>
    <cellStyle name="Moneda 4 61" xfId="1447"/>
    <cellStyle name="Moneda 4 62" xfId="1448"/>
    <cellStyle name="Moneda 4 63" xfId="1449"/>
    <cellStyle name="Moneda 4 64" xfId="1450"/>
    <cellStyle name="Moneda 4 65" xfId="1451"/>
    <cellStyle name="Moneda 4 66" xfId="1452"/>
    <cellStyle name="Moneda 4 67" xfId="1453"/>
    <cellStyle name="Moneda 4 68" xfId="1972"/>
    <cellStyle name="Moneda 4 7" xfId="1454"/>
    <cellStyle name="Moneda 4 8" xfId="1455"/>
    <cellStyle name="Moneda 4 9" xfId="1456"/>
    <cellStyle name="Moneda 5" xfId="1457"/>
    <cellStyle name="Moneda 5 2" xfId="1458"/>
    <cellStyle name="Moneda 5 2 2" xfId="1459"/>
    <cellStyle name="Moneda 5 3" xfId="1460"/>
    <cellStyle name="Moneda 5 4" xfId="1973"/>
    <cellStyle name="Moneda 6" xfId="1461"/>
    <cellStyle name="Moneda 6 2" xfId="1462"/>
    <cellStyle name="Moneda 6 3" xfId="1463"/>
    <cellStyle name="Moneda 6 4" xfId="1974"/>
    <cellStyle name="Moneda 7" xfId="1464"/>
    <cellStyle name="Moneda 7 2" xfId="1975"/>
    <cellStyle name="Moneda 8" xfId="1465"/>
    <cellStyle name="Moneda 8 2" xfId="1976"/>
    <cellStyle name="Moneda 9" xfId="1466"/>
    <cellStyle name="Moneda 9 2" xfId="1977"/>
    <cellStyle name="Neutral 2" xfId="1467"/>
    <cellStyle name="Neutral 2 2" xfId="1468"/>
    <cellStyle name="Neutral 3" xfId="1469"/>
    <cellStyle name="Neutral 4" xfId="1470"/>
    <cellStyle name="Normal" xfId="0" builtinId="0"/>
    <cellStyle name="Normal 10" xfId="1471"/>
    <cellStyle name="Normal 11" xfId="1472"/>
    <cellStyle name="Normal 11 2" xfId="1473"/>
    <cellStyle name="Normal 12" xfId="1474"/>
    <cellStyle name="Normal 13" xfId="1475"/>
    <cellStyle name="Normal 14" xfId="1476"/>
    <cellStyle name="Normal 15" xfId="1477"/>
    <cellStyle name="Normal 16" xfId="1478"/>
    <cellStyle name="Normal 17" xfId="1479"/>
    <cellStyle name="Normal 18" xfId="1480"/>
    <cellStyle name="Normal 19" xfId="1481"/>
    <cellStyle name="Normal 2" xfId="1482"/>
    <cellStyle name="Normal 2 10" xfId="1483"/>
    <cellStyle name="Normal 2 10 2" xfId="1978"/>
    <cellStyle name="Normal 2 11" xfId="1484"/>
    <cellStyle name="Normal 2 12" xfId="1485"/>
    <cellStyle name="Normal 2 13" xfId="1486"/>
    <cellStyle name="Normal 2 14" xfId="1487"/>
    <cellStyle name="Normal 2 15" xfId="1488"/>
    <cellStyle name="Normal 2 16" xfId="1489"/>
    <cellStyle name="Normal 2 17" xfId="1490"/>
    <cellStyle name="Normal 2 18" xfId="1491"/>
    <cellStyle name="Normal 2 19" xfId="1492"/>
    <cellStyle name="Normal 2 2" xfId="1493"/>
    <cellStyle name="Normal 2 2 10" xfId="1494"/>
    <cellStyle name="Normal 2 2 11" xfId="1495"/>
    <cellStyle name="Normal 2 2 12" xfId="1496"/>
    <cellStyle name="Normal 2 2 13" xfId="1497"/>
    <cellStyle name="Normal 2 2 14" xfId="1498"/>
    <cellStyle name="Normal 2 2 15" xfId="1499"/>
    <cellStyle name="Normal 2 2 16" xfId="1500"/>
    <cellStyle name="Normal 2 2 17" xfId="1501"/>
    <cellStyle name="Normal 2 2 18" xfId="1502"/>
    <cellStyle name="Normal 2 2 19" xfId="1503"/>
    <cellStyle name="Normal 2 2 2" xfId="1504"/>
    <cellStyle name="Normal 2 2 2 2" xfId="1979"/>
    <cellStyle name="Normal 2 2 20" xfId="1505"/>
    <cellStyle name="Normal 2 2 21" xfId="1506"/>
    <cellStyle name="Normal 2 2 22" xfId="1507"/>
    <cellStyle name="Normal 2 2 23" xfId="1508"/>
    <cellStyle name="Normal 2 2 24" xfId="1509"/>
    <cellStyle name="Normal 2 2 25" xfId="1510"/>
    <cellStyle name="Normal 2 2 26" xfId="1511"/>
    <cellStyle name="Normal 2 2 27" xfId="1512"/>
    <cellStyle name="Normal 2 2 28" xfId="1513"/>
    <cellStyle name="Normal 2 2 29" xfId="1514"/>
    <cellStyle name="Normal 2 2 3" xfId="1515"/>
    <cellStyle name="Normal 2 2 3 2" xfId="1980"/>
    <cellStyle name="Normal 2 2 30" xfId="1516"/>
    <cellStyle name="Normal 2 2 31" xfId="1517"/>
    <cellStyle name="Normal 2 2 32" xfId="1518"/>
    <cellStyle name="Normal 2 2 33" xfId="1519"/>
    <cellStyle name="Normal 2 2 34" xfId="1520"/>
    <cellStyle name="Normal 2 2 35" xfId="1521"/>
    <cellStyle name="Normal 2 2 36" xfId="1522"/>
    <cellStyle name="Normal 2 2 37" xfId="1523"/>
    <cellStyle name="Normal 2 2 38" xfId="1524"/>
    <cellStyle name="Normal 2 2 39" xfId="1525"/>
    <cellStyle name="Normal 2 2 4" xfId="1526"/>
    <cellStyle name="Normal 2 2 40" xfId="1527"/>
    <cellStyle name="Normal 2 2 41" xfId="1528"/>
    <cellStyle name="Normal 2 2 42" xfId="1529"/>
    <cellStyle name="Normal 2 2 43" xfId="1530"/>
    <cellStyle name="Normal 2 2 44" xfId="1531"/>
    <cellStyle name="Normal 2 2 45" xfId="1532"/>
    <cellStyle name="Normal 2 2 46" xfId="1533"/>
    <cellStyle name="Normal 2 2 47" xfId="1534"/>
    <cellStyle name="Normal 2 2 48" xfId="1535"/>
    <cellStyle name="Normal 2 2 49" xfId="1536"/>
    <cellStyle name="Normal 2 2 5" xfId="1537"/>
    <cellStyle name="Normal 2 2 50" xfId="1538"/>
    <cellStyle name="Normal 2 2 51" xfId="1539"/>
    <cellStyle name="Normal 2 2 52" xfId="1540"/>
    <cellStyle name="Normal 2 2 53" xfId="1541"/>
    <cellStyle name="Normal 2 2 54" xfId="1542"/>
    <cellStyle name="Normal 2 2 55" xfId="1543"/>
    <cellStyle name="Normal 2 2 56" xfId="1544"/>
    <cellStyle name="Normal 2 2 57" xfId="1545"/>
    <cellStyle name="Normal 2 2 58" xfId="1546"/>
    <cellStyle name="Normal 2 2 59" xfId="1547"/>
    <cellStyle name="Normal 2 2 6" xfId="1548"/>
    <cellStyle name="Normal 2 2 60" xfId="1549"/>
    <cellStyle name="Normal 2 2 61" xfId="1550"/>
    <cellStyle name="Normal 2 2 62" xfId="1551"/>
    <cellStyle name="Normal 2 2 63" xfId="1552"/>
    <cellStyle name="Normal 2 2 64" xfId="1553"/>
    <cellStyle name="Normal 2 2 7" xfId="1554"/>
    <cellStyle name="Normal 2 2 8" xfId="1555"/>
    <cellStyle name="Normal 2 2 9" xfId="1556"/>
    <cellStyle name="Normal 2 20" xfId="1557"/>
    <cellStyle name="Normal 2 21" xfId="1558"/>
    <cellStyle name="Normal 2 22" xfId="1559"/>
    <cellStyle name="Normal 2 23" xfId="1560"/>
    <cellStyle name="Normal 2 24" xfId="1561"/>
    <cellStyle name="Normal 2 25" xfId="1562"/>
    <cellStyle name="Normal 2 26" xfId="1563"/>
    <cellStyle name="Normal 2 27" xfId="1564"/>
    <cellStyle name="Normal 2 28" xfId="1565"/>
    <cellStyle name="Normal 2 29" xfId="1566"/>
    <cellStyle name="Normal 2 3" xfId="1567"/>
    <cellStyle name="Normal 2 3 2" xfId="1568"/>
    <cellStyle name="Normal 2 3 2 2" xfId="1981"/>
    <cellStyle name="Normal 2 3 3" xfId="1569"/>
    <cellStyle name="Normal 2 30" xfId="1570"/>
    <cellStyle name="Normal 2 31" xfId="1571"/>
    <cellStyle name="Normal 2 32" xfId="1572"/>
    <cellStyle name="Normal 2 33" xfId="1573"/>
    <cellStyle name="Normal 2 34" xfId="1574"/>
    <cellStyle name="Normal 2 35" xfId="1575"/>
    <cellStyle name="Normal 2 36" xfId="1576"/>
    <cellStyle name="Normal 2 37" xfId="1577"/>
    <cellStyle name="Normal 2 38" xfId="1578"/>
    <cellStyle name="Normal 2 39" xfId="1579"/>
    <cellStyle name="Normal 2 4" xfId="1580"/>
    <cellStyle name="Normal 2 4 2" xfId="1581"/>
    <cellStyle name="Normal 2 4 2 2" xfId="1982"/>
    <cellStyle name="Normal 2 40" xfId="1582"/>
    <cellStyle name="Normal 2 41" xfId="1583"/>
    <cellStyle name="Normal 2 42" xfId="1584"/>
    <cellStyle name="Normal 2 43" xfId="1585"/>
    <cellStyle name="Normal 2 44" xfId="1586"/>
    <cellStyle name="Normal 2 45" xfId="1587"/>
    <cellStyle name="Normal 2 46" xfId="1588"/>
    <cellStyle name="Normal 2 47" xfId="1589"/>
    <cellStyle name="Normal 2 48" xfId="1590"/>
    <cellStyle name="Normal 2 49" xfId="1591"/>
    <cellStyle name="Normal 2 5" xfId="1592"/>
    <cellStyle name="Normal 2 50" xfId="1593"/>
    <cellStyle name="Normal 2 51" xfId="1594"/>
    <cellStyle name="Normal 2 52" xfId="1595"/>
    <cellStyle name="Normal 2 53" xfId="1596"/>
    <cellStyle name="Normal 2 54" xfId="1597"/>
    <cellStyle name="Normal 2 55" xfId="1598"/>
    <cellStyle name="Normal 2 56" xfId="1599"/>
    <cellStyle name="Normal 2 57" xfId="1600"/>
    <cellStyle name="Normal 2 58" xfId="1601"/>
    <cellStyle name="Normal 2 59" xfId="1602"/>
    <cellStyle name="Normal 2 6" xfId="1603"/>
    <cellStyle name="Normal 2 60" xfId="1604"/>
    <cellStyle name="Normal 2 61" xfId="1605"/>
    <cellStyle name="Normal 2 62" xfId="1606"/>
    <cellStyle name="Normal 2 63" xfId="1607"/>
    <cellStyle name="Normal 2 64" xfId="1608"/>
    <cellStyle name="Normal 2 65" xfId="1609"/>
    <cellStyle name="Normal 2 66" xfId="1610"/>
    <cellStyle name="Normal 2 67" xfId="1611"/>
    <cellStyle name="Normal 2 7" xfId="1612"/>
    <cellStyle name="Normal 2 7 2" xfId="1983"/>
    <cellStyle name="Normal 2 8" xfId="1613"/>
    <cellStyle name="Normal 2 9" xfId="1614"/>
    <cellStyle name="Normal 2_4. ANEXOS TECNICOS" xfId="1615"/>
    <cellStyle name="Normal 20" xfId="1616"/>
    <cellStyle name="Normal 21" xfId="1617"/>
    <cellStyle name="Normal 22" xfId="1618"/>
    <cellStyle name="Normal 22 2" xfId="1984"/>
    <cellStyle name="Normal 23" xfId="1619"/>
    <cellStyle name="Normal 24" xfId="1620"/>
    <cellStyle name="Normal 25" xfId="1621"/>
    <cellStyle name="Normal 26" xfId="1622"/>
    <cellStyle name="Normal 27" xfId="1623"/>
    <cellStyle name="Normal 28" xfId="1624"/>
    <cellStyle name="Normal 29" xfId="1625"/>
    <cellStyle name="Normal 3" xfId="1626"/>
    <cellStyle name="Normal 3 10" xfId="1627"/>
    <cellStyle name="Normal 3 10 2" xfId="1985"/>
    <cellStyle name="Normal 3 11" xfId="1628"/>
    <cellStyle name="Normal 3 11 2" xfId="1986"/>
    <cellStyle name="Normal 3 12" xfId="1629"/>
    <cellStyle name="Normal 3 12 2" xfId="1987"/>
    <cellStyle name="Normal 3 13" xfId="1630"/>
    <cellStyle name="Normal 3 14" xfId="1631"/>
    <cellStyle name="Normal 3 15" xfId="1632"/>
    <cellStyle name="Normal 3 16" xfId="1633"/>
    <cellStyle name="Normal 3 17" xfId="1634"/>
    <cellStyle name="Normal 3 18" xfId="1635"/>
    <cellStyle name="Normal 3 19" xfId="1636"/>
    <cellStyle name="Normal 3 2" xfId="1637"/>
    <cellStyle name="Normal 3 2 2" xfId="1988"/>
    <cellStyle name="Normal 3 20" xfId="1638"/>
    <cellStyle name="Normal 3 21" xfId="1639"/>
    <cellStyle name="Normal 3 22" xfId="1640"/>
    <cellStyle name="Normal 3 23" xfId="1641"/>
    <cellStyle name="Normal 3 24" xfId="1642"/>
    <cellStyle name="Normal 3 25" xfId="1643"/>
    <cellStyle name="Normal 3 26" xfId="1644"/>
    <cellStyle name="Normal 3 27" xfId="1645"/>
    <cellStyle name="Normal 3 28" xfId="1646"/>
    <cellStyle name="Normal 3 29" xfId="1647"/>
    <cellStyle name="Normal 3 3" xfId="1648"/>
    <cellStyle name="Normal 3 3 2" xfId="1989"/>
    <cellStyle name="Normal 3 30" xfId="1649"/>
    <cellStyle name="Normal 3 31" xfId="1650"/>
    <cellStyle name="Normal 3 32" xfId="1651"/>
    <cellStyle name="Normal 3 33" xfId="1652"/>
    <cellStyle name="Normal 3 34" xfId="1653"/>
    <cellStyle name="Normal 3 35" xfId="1654"/>
    <cellStyle name="Normal 3 36" xfId="1655"/>
    <cellStyle name="Normal 3 37" xfId="1656"/>
    <cellStyle name="Normal 3 38" xfId="1657"/>
    <cellStyle name="Normal 3 39" xfId="1658"/>
    <cellStyle name="Normal 3 4" xfId="1659"/>
    <cellStyle name="Normal 3 4 2" xfId="1990"/>
    <cellStyle name="Normal 3 40" xfId="1660"/>
    <cellStyle name="Normal 3 41" xfId="1661"/>
    <cellStyle name="Normal 3 42" xfId="1662"/>
    <cellStyle name="Normal 3 43" xfId="1663"/>
    <cellStyle name="Normal 3 44" xfId="1664"/>
    <cellStyle name="Normal 3 44 2" xfId="1665"/>
    <cellStyle name="Normal 3 45" xfId="1666"/>
    <cellStyle name="Normal 3 46" xfId="1667"/>
    <cellStyle name="Normal 3 47" xfId="1668"/>
    <cellStyle name="Normal 3 48" xfId="1669"/>
    <cellStyle name="Normal 3 49" xfId="1670"/>
    <cellStyle name="Normal 3 5" xfId="1671"/>
    <cellStyle name="Normal 3 5 2" xfId="1991"/>
    <cellStyle name="Normal 3 50" xfId="1672"/>
    <cellStyle name="Normal 3 51" xfId="1673"/>
    <cellStyle name="Normal 3 52" xfId="1674"/>
    <cellStyle name="Normal 3 53" xfId="1675"/>
    <cellStyle name="Normal 3 54" xfId="1676"/>
    <cellStyle name="Normal 3 55" xfId="1677"/>
    <cellStyle name="Normal 3 56" xfId="1678"/>
    <cellStyle name="Normal 3 57" xfId="1679"/>
    <cellStyle name="Normal 3 58" xfId="1680"/>
    <cellStyle name="Normal 3 59" xfId="1681"/>
    <cellStyle name="Normal 3 6" xfId="1682"/>
    <cellStyle name="Normal 3 6 2" xfId="1992"/>
    <cellStyle name="Normal 3 60" xfId="1683"/>
    <cellStyle name="Normal 3 61" xfId="1684"/>
    <cellStyle name="Normal 3 62" xfId="1685"/>
    <cellStyle name="Normal 3 63" xfId="1686"/>
    <cellStyle name="Normal 3 64" xfId="1687"/>
    <cellStyle name="Normal 3 65" xfId="1688"/>
    <cellStyle name="Normal 3 66" xfId="1689"/>
    <cellStyle name="Normal 3 67" xfId="1690"/>
    <cellStyle name="Normal 3 68" xfId="1691"/>
    <cellStyle name="Normal 3 69" xfId="1692"/>
    <cellStyle name="Normal 3 7" xfId="1693"/>
    <cellStyle name="Normal 3 7 2" xfId="1993"/>
    <cellStyle name="Normal 3 70" xfId="1694"/>
    <cellStyle name="Normal 3 71" xfId="1695"/>
    <cellStyle name="Normal 3 72" xfId="1696"/>
    <cellStyle name="Normal 3 73" xfId="1697"/>
    <cellStyle name="Normal 3 74" xfId="1698"/>
    <cellStyle name="Normal 3 75" xfId="1699"/>
    <cellStyle name="Normal 3 76" xfId="1700"/>
    <cellStyle name="Normal 3 8" xfId="1701"/>
    <cellStyle name="Normal 3 8 2" xfId="1994"/>
    <cellStyle name="Normal 3 9" xfId="1702"/>
    <cellStyle name="Normal 3 9 2" xfId="1995"/>
    <cellStyle name="Normal 3_4. ANEXOS TECNICOS" xfId="1703"/>
    <cellStyle name="Normal 30" xfId="1704"/>
    <cellStyle name="Normal 31" xfId="1705"/>
    <cellStyle name="Normal 32" xfId="1706"/>
    <cellStyle name="Normal 33" xfId="1707"/>
    <cellStyle name="Normal 34" xfId="1708"/>
    <cellStyle name="Normal 35" xfId="1709"/>
    <cellStyle name="Normal 36" xfId="1710"/>
    <cellStyle name="Normal 37" xfId="1711"/>
    <cellStyle name="Normal 38" xfId="1712"/>
    <cellStyle name="Normal 39" xfId="1713"/>
    <cellStyle name="Normal 39 2" xfId="5"/>
    <cellStyle name="Normal 39 2 2" xfId="1996"/>
    <cellStyle name="Normal 39 3" xfId="1714"/>
    <cellStyle name="Normal 4" xfId="1715"/>
    <cellStyle name="Normal 4 2" xfId="1716"/>
    <cellStyle name="Normal 4 2 2" xfId="1717"/>
    <cellStyle name="Normal 4 2 2 2" xfId="1718"/>
    <cellStyle name="Normal 4 2 2 2 2" xfId="1997"/>
    <cellStyle name="Normal 4 2 2 3" xfId="1719"/>
    <cellStyle name="Normal 4 2 2 3 2" xfId="1998"/>
    <cellStyle name="Normal 4 2 3" xfId="1720"/>
    <cellStyle name="Normal 4 2 4" xfId="1721"/>
    <cellStyle name="Normal 4 2 4 2" xfId="1999"/>
    <cellStyle name="Normal 4 3" xfId="1722"/>
    <cellStyle name="Normal 4 3 2" xfId="1723"/>
    <cellStyle name="Normal 4 3 3" xfId="2000"/>
    <cellStyle name="Normal 4 4" xfId="1724"/>
    <cellStyle name="Normal 4 4 2" xfId="2001"/>
    <cellStyle name="Normal 4 5" xfId="1725"/>
    <cellStyle name="Normal 4 5 2" xfId="2002"/>
    <cellStyle name="Normal 40" xfId="1726"/>
    <cellStyle name="Normal 40 2" xfId="1878"/>
    <cellStyle name="Normal 40 3" xfId="2003"/>
    <cellStyle name="Normal 41" xfId="1727"/>
    <cellStyle name="Normal 42" xfId="1728"/>
    <cellStyle name="Normal 43" xfId="1729"/>
    <cellStyle name="Normal 44" xfId="1730"/>
    <cellStyle name="Normal 44 10" xfId="1731"/>
    <cellStyle name="Normal 44 10 2" xfId="2005"/>
    <cellStyle name="Normal 44 11" xfId="1732"/>
    <cellStyle name="Normal 44 11 2" xfId="2006"/>
    <cellStyle name="Normal 44 12" xfId="1733"/>
    <cellStyle name="Normal 44 13" xfId="1734"/>
    <cellStyle name="Normal 44 14" xfId="1735"/>
    <cellStyle name="Normal 44 15" xfId="1736"/>
    <cellStyle name="Normal 44 16" xfId="1737"/>
    <cellStyle name="Normal 44 17" xfId="1738"/>
    <cellStyle name="Normal 44 18" xfId="1739"/>
    <cellStyle name="Normal 44 19" xfId="1740"/>
    <cellStyle name="Normal 44 2" xfId="1741"/>
    <cellStyle name="Normal 44 2 2" xfId="2007"/>
    <cellStyle name="Normal 44 20" xfId="1742"/>
    <cellStyle name="Normal 44 21" xfId="1743"/>
    <cellStyle name="Normal 44 22" xfId="1744"/>
    <cellStyle name="Normal 44 23" xfId="1745"/>
    <cellStyle name="Normal 44 24" xfId="1746"/>
    <cellStyle name="Normal 44 25" xfId="1747"/>
    <cellStyle name="Normal 44 26" xfId="1748"/>
    <cellStyle name="Normal 44 27" xfId="1749"/>
    <cellStyle name="Normal 44 28" xfId="1750"/>
    <cellStyle name="Normal 44 29" xfId="1751"/>
    <cellStyle name="Normal 44 3" xfId="1752"/>
    <cellStyle name="Normal 44 3 2" xfId="2008"/>
    <cellStyle name="Normal 44 30" xfId="1753"/>
    <cellStyle name="Normal 44 31" xfId="1754"/>
    <cellStyle name="Normal 44 32" xfId="1755"/>
    <cellStyle name="Normal 44 33" xfId="1756"/>
    <cellStyle name="Normal 44 34" xfId="1757"/>
    <cellStyle name="Normal 44 35" xfId="1758"/>
    <cellStyle name="Normal 44 36" xfId="1759"/>
    <cellStyle name="Normal 44 37" xfId="1760"/>
    <cellStyle name="Normal 44 38" xfId="1761"/>
    <cellStyle name="Normal 44 39" xfId="1762"/>
    <cellStyle name="Normal 44 4" xfId="1763"/>
    <cellStyle name="Normal 44 4 2" xfId="2009"/>
    <cellStyle name="Normal 44 40" xfId="1764"/>
    <cellStyle name="Normal 44 41" xfId="1765"/>
    <cellStyle name="Normal 44 42" xfId="1766"/>
    <cellStyle name="Normal 44 43" xfId="1767"/>
    <cellStyle name="Normal 44 44" xfId="1768"/>
    <cellStyle name="Normal 44 45" xfId="1769"/>
    <cellStyle name="Normal 44 46" xfId="1770"/>
    <cellStyle name="Normal 44 47" xfId="1771"/>
    <cellStyle name="Normal 44 48" xfId="1772"/>
    <cellStyle name="Normal 44 49" xfId="1773"/>
    <cellStyle name="Normal 44 5" xfId="1774"/>
    <cellStyle name="Normal 44 5 2" xfId="2010"/>
    <cellStyle name="Normal 44 50" xfId="1775"/>
    <cellStyle name="Normal 44 51" xfId="1776"/>
    <cellStyle name="Normal 44 52" xfId="1777"/>
    <cellStyle name="Normal 44 53" xfId="1778"/>
    <cellStyle name="Normal 44 54" xfId="1779"/>
    <cellStyle name="Normal 44 55" xfId="1780"/>
    <cellStyle name="Normal 44 56" xfId="1781"/>
    <cellStyle name="Normal 44 57" xfId="1782"/>
    <cellStyle name="Normal 44 58" xfId="1783"/>
    <cellStyle name="Normal 44 59" xfId="1784"/>
    <cellStyle name="Normal 44 6" xfId="1785"/>
    <cellStyle name="Normal 44 6 2" xfId="2011"/>
    <cellStyle name="Normal 44 60" xfId="1786"/>
    <cellStyle name="Normal 44 61" xfId="1787"/>
    <cellStyle name="Normal 44 62" xfId="1788"/>
    <cellStyle name="Normal 44 63" xfId="1789"/>
    <cellStyle name="Normal 44 64" xfId="1790"/>
    <cellStyle name="Normal 44 65" xfId="1791"/>
    <cellStyle name="Normal 44 66" xfId="1792"/>
    <cellStyle name="Normal 44 67" xfId="1793"/>
    <cellStyle name="Normal 44 68" xfId="1794"/>
    <cellStyle name="Normal 44 69" xfId="1795"/>
    <cellStyle name="Normal 44 7" xfId="1796"/>
    <cellStyle name="Normal 44 7 2" xfId="2012"/>
    <cellStyle name="Normal 44 70" xfId="1797"/>
    <cellStyle name="Normal 44 71" xfId="1798"/>
    <cellStyle name="Normal 44 72" xfId="1799"/>
    <cellStyle name="Normal 44 73" xfId="1800"/>
    <cellStyle name="Normal 44 74" xfId="1801"/>
    <cellStyle name="Normal 44 75" xfId="2004"/>
    <cellStyle name="Normal 44 8" xfId="1802"/>
    <cellStyle name="Normal 44 8 2" xfId="2013"/>
    <cellStyle name="Normal 44 9" xfId="1803"/>
    <cellStyle name="Normal 44 9 2" xfId="2014"/>
    <cellStyle name="Normal 44_INFORME DE EVALUACION TECNICO PRELIMINAR AJUSTADO" xfId="1804"/>
    <cellStyle name="Normal 45" xfId="1805"/>
    <cellStyle name="Normal 45 2" xfId="2015"/>
    <cellStyle name="Normal 46" xfId="1806"/>
    <cellStyle name="Normal 46 2" xfId="2016"/>
    <cellStyle name="Normal 47" xfId="1807"/>
    <cellStyle name="Normal 47 2" xfId="2017"/>
    <cellStyle name="Normal 48" xfId="1808"/>
    <cellStyle name="Normal 48 2" xfId="2018"/>
    <cellStyle name="Normal 49" xfId="1809"/>
    <cellStyle name="Normal 49 2" xfId="2019"/>
    <cellStyle name="Normal 5" xfId="1810"/>
    <cellStyle name="Normal 5 2" xfId="1811"/>
    <cellStyle name="Normal 5 3" xfId="1812"/>
    <cellStyle name="Normal 5 3 2" xfId="1813"/>
    <cellStyle name="Normal 5 4" xfId="1814"/>
    <cellStyle name="Normal 5 5" xfId="1815"/>
    <cellStyle name="Normal 5 6" xfId="2020"/>
    <cellStyle name="Normal 50" xfId="2021"/>
    <cellStyle name="Normal 50 2" xfId="2022"/>
    <cellStyle name="Normal 51" xfId="1879"/>
    <cellStyle name="Normal 52" xfId="6"/>
    <cellStyle name="Normal 54" xfId="1816"/>
    <cellStyle name="Normal 58" xfId="1817"/>
    <cellStyle name="Normal 6" xfId="1818"/>
    <cellStyle name="Normal 6 2" xfId="1819"/>
    <cellStyle name="Normal 6 3" xfId="1820"/>
    <cellStyle name="Normal 6 4" xfId="1821"/>
    <cellStyle name="Normal 6 5" xfId="2023"/>
    <cellStyle name="Normal 61" xfId="1822"/>
    <cellStyle name="Normal 62" xfId="1823"/>
    <cellStyle name="Normal 7" xfId="1824"/>
    <cellStyle name="Normal 7 2" xfId="1825"/>
    <cellStyle name="Normal 7 2 2" xfId="2025"/>
    <cellStyle name="Normal 7 3" xfId="1826"/>
    <cellStyle name="Normal 7 4" xfId="1827"/>
    <cellStyle name="Normal 7 5" xfId="2024"/>
    <cellStyle name="Normal 8" xfId="1828"/>
    <cellStyle name="Normal 8 2" xfId="1829"/>
    <cellStyle name="Normal 8 2 2" xfId="1830"/>
    <cellStyle name="Normal 8 3" xfId="1831"/>
    <cellStyle name="Normal 8 4" xfId="1832"/>
    <cellStyle name="Normal 8 4 2" xfId="2027"/>
    <cellStyle name="Normal 8 5" xfId="2026"/>
    <cellStyle name="Normal 9" xfId="1833"/>
    <cellStyle name="Normal 9 2" xfId="1834"/>
    <cellStyle name="Normal 9 3" xfId="2028"/>
    <cellStyle name="Notas 2" xfId="1835"/>
    <cellStyle name="Notas 2 2" xfId="1836"/>
    <cellStyle name="Notas 3" xfId="1837"/>
    <cellStyle name="Notas 4" xfId="1838"/>
    <cellStyle name="Output" xfId="1839"/>
    <cellStyle name="Porcentaje" xfId="4" builtinId="5"/>
    <cellStyle name="Porcentaje 2" xfId="1840"/>
    <cellStyle name="Porcentaje 2 2" xfId="2029"/>
    <cellStyle name="Porcentaje 3" xfId="2030"/>
    <cellStyle name="Porcentual 2" xfId="1841"/>
    <cellStyle name="Porcentual 2 2" xfId="1842"/>
    <cellStyle name="Porcentual 3" xfId="1843"/>
    <cellStyle name="Salida 2" xfId="1844"/>
    <cellStyle name="Salida 2 2" xfId="1845"/>
    <cellStyle name="Salida 3" xfId="1846"/>
    <cellStyle name="Salida 4" xfId="1847"/>
    <cellStyle name="TableStyleLight1" xfId="1848"/>
    <cellStyle name="Texto de advertencia 2" xfId="1849"/>
    <cellStyle name="Texto de advertencia 2 2" xfId="1850"/>
    <cellStyle name="Texto de advertencia 3" xfId="1851"/>
    <cellStyle name="Texto de advertencia 4" xfId="1852"/>
    <cellStyle name="Texto explicativo 2" xfId="1853"/>
    <cellStyle name="Texto explicativo 2 2" xfId="1854"/>
    <cellStyle name="Texto explicativo 3" xfId="1855"/>
    <cellStyle name="Texto explicativo 4" xfId="1856"/>
    <cellStyle name="Title" xfId="1857"/>
    <cellStyle name="Título 1 2" xfId="1858"/>
    <cellStyle name="Título 1 2 2" xfId="1859"/>
    <cellStyle name="Título 1 3" xfId="1860"/>
    <cellStyle name="Título 1 4" xfId="1861"/>
    <cellStyle name="Título 2 2" xfId="1862"/>
    <cellStyle name="Título 2 2 2" xfId="1863"/>
    <cellStyle name="Título 2 3" xfId="1864"/>
    <cellStyle name="Título 2 4" xfId="1865"/>
    <cellStyle name="Título 3 2" xfId="1866"/>
    <cellStyle name="Título 3 2 2" xfId="1867"/>
    <cellStyle name="Título 3 3" xfId="1868"/>
    <cellStyle name="Título 3 4" xfId="1869"/>
    <cellStyle name="Título 4" xfId="1870"/>
    <cellStyle name="Título 4 2" xfId="1871"/>
    <cellStyle name="Título 5" xfId="1872"/>
    <cellStyle name="Título 6" xfId="1873"/>
    <cellStyle name="Total 2" xfId="1874"/>
    <cellStyle name="Total 2 2" xfId="1875"/>
    <cellStyle name="Total 3" xfId="1876"/>
    <cellStyle name="Total 4" xfId="187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1209675</xdr:colOff>
      <xdr:row>1</xdr:row>
      <xdr:rowOff>57150</xdr:rowOff>
    </xdr:from>
    <xdr:to>
      <xdr:col>0</xdr:col>
      <xdr:colOff>2962275</xdr:colOff>
      <xdr:row>5</xdr:row>
      <xdr:rowOff>152645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9675" y="247650"/>
          <a:ext cx="1752600" cy="8574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I90"/>
  <sheetViews>
    <sheetView showGridLines="0" workbookViewId="0">
      <selection activeCell="A31" sqref="A31"/>
    </sheetView>
  </sheetViews>
  <sheetFormatPr baseColWidth="10" defaultColWidth="11.42578125" defaultRowHeight="15" x14ac:dyDescent="0.25"/>
  <cols>
    <col min="1" max="1" width="60" customWidth="1"/>
    <col min="2" max="2" width="20.28515625" customWidth="1"/>
    <col min="3" max="3" width="6" style="15" bestFit="1" customWidth="1"/>
    <col min="4" max="4" width="17.7109375" customWidth="1"/>
    <col min="5" max="5" width="13.28515625" customWidth="1"/>
    <col min="6" max="6" width="14" customWidth="1"/>
    <col min="8" max="8" width="16" customWidth="1"/>
    <col min="9" max="9" width="23.7109375" bestFit="1" customWidth="1"/>
  </cols>
  <sheetData>
    <row r="2" spans="1:6" ht="15" customHeight="1" x14ac:dyDescent="0.25">
      <c r="B2" s="163" t="str">
        <f>+"MUNICIPIO  DE SIBATÉ
VIGENCIA OTORGADA: "&amp;B80&amp;" "&amp;"DÍAS"</f>
        <v>MUNICIPIO  DE SIBATÉ
VIGENCIA OTORGADA: 200 DÍAS</v>
      </c>
      <c r="C2" s="163"/>
      <c r="D2" s="163"/>
      <c r="E2" s="163"/>
      <c r="F2" s="163"/>
    </row>
    <row r="3" spans="1:6" ht="15" customHeight="1" x14ac:dyDescent="0.25">
      <c r="B3" s="163"/>
      <c r="C3" s="163"/>
      <c r="D3" s="163"/>
      <c r="E3" s="163"/>
      <c r="F3" s="163"/>
    </row>
    <row r="4" spans="1:6" ht="15" customHeight="1" x14ac:dyDescent="0.25">
      <c r="B4" s="163"/>
      <c r="C4" s="163"/>
      <c r="D4" s="163"/>
      <c r="E4" s="163"/>
      <c r="F4" s="163"/>
    </row>
    <row r="5" spans="1:6" ht="15" customHeight="1" x14ac:dyDescent="0.25">
      <c r="B5" s="163"/>
      <c r="C5" s="163"/>
      <c r="D5" s="163"/>
      <c r="E5" s="163"/>
      <c r="F5" s="163"/>
    </row>
    <row r="6" spans="1:6" ht="15.75" customHeight="1" thickBot="1" x14ac:dyDescent="0.3">
      <c r="B6" s="164"/>
      <c r="C6" s="164"/>
      <c r="D6" s="164"/>
      <c r="E6" s="164"/>
      <c r="F6" s="164"/>
    </row>
    <row r="7" spans="1:6" ht="22.5" customHeight="1" x14ac:dyDescent="0.25">
      <c r="A7" s="165" t="s">
        <v>0</v>
      </c>
      <c r="B7" s="165" t="s">
        <v>1</v>
      </c>
      <c r="C7" s="165" t="s">
        <v>16</v>
      </c>
      <c r="D7" s="165" t="s">
        <v>17</v>
      </c>
      <c r="E7" s="165" t="s">
        <v>18</v>
      </c>
      <c r="F7" s="165" t="s">
        <v>19</v>
      </c>
    </row>
    <row r="8" spans="1:6" ht="15.75" thickBot="1" x14ac:dyDescent="0.3">
      <c r="A8" s="166"/>
      <c r="B8" s="166"/>
      <c r="C8" s="166"/>
      <c r="D8" s="166"/>
      <c r="E8" s="166"/>
      <c r="F8" s="166"/>
    </row>
    <row r="9" spans="1:6" ht="15.75" thickBot="1" x14ac:dyDescent="0.3">
      <c r="A9" s="2" t="s">
        <v>2</v>
      </c>
      <c r="B9" s="3"/>
      <c r="C9" s="21"/>
      <c r="D9" s="23"/>
      <c r="E9" s="17"/>
      <c r="F9" s="18"/>
    </row>
    <row r="10" spans="1:6" ht="15.75" thickBot="1" x14ac:dyDescent="0.3">
      <c r="A10" s="52" t="s">
        <v>33</v>
      </c>
      <c r="B10" s="43">
        <v>705049014.26741004</v>
      </c>
      <c r="C10" s="22">
        <v>1.35</v>
      </c>
      <c r="D10" s="25">
        <f t="shared" ref="D10:D15" si="0">+(B10*C10/1000)/365*$B$80</f>
        <v>521543.10644438554</v>
      </c>
      <c r="E10" s="25">
        <f>+D10*0.19</f>
        <v>99093.19022443326</v>
      </c>
      <c r="F10" s="25">
        <f>+D10+E10</f>
        <v>620636.2966688188</v>
      </c>
    </row>
    <row r="11" spans="1:6" ht="15.75" thickBot="1" x14ac:dyDescent="0.3">
      <c r="A11" s="52" t="s">
        <v>34</v>
      </c>
      <c r="B11" s="11">
        <v>705049014.26741004</v>
      </c>
      <c r="C11" s="22">
        <f>+$C$10</f>
        <v>1.35</v>
      </c>
      <c r="D11" s="25">
        <f t="shared" si="0"/>
        <v>521543.10644438554</v>
      </c>
      <c r="E11" s="25">
        <f t="shared" ref="E11:E22" si="1">+D11*0.19</f>
        <v>99093.19022443326</v>
      </c>
      <c r="F11" s="25">
        <f t="shared" ref="F11:F15" si="2">+D11+E11</f>
        <v>620636.2966688188</v>
      </c>
    </row>
    <row r="12" spans="1:6" ht="18" customHeight="1" thickBot="1" x14ac:dyDescent="0.3">
      <c r="A12" s="52" t="s">
        <v>35</v>
      </c>
      <c r="B12" s="11">
        <v>352524507.13370502</v>
      </c>
      <c r="C12" s="22">
        <f>+$C$10</f>
        <v>1.35</v>
      </c>
      <c r="D12" s="25">
        <f t="shared" si="0"/>
        <v>260771.55322219277</v>
      </c>
      <c r="E12" s="25">
        <f t="shared" si="1"/>
        <v>49546.59511221663</v>
      </c>
      <c r="F12" s="25">
        <f t="shared" si="2"/>
        <v>310318.1483344094</v>
      </c>
    </row>
    <row r="13" spans="1:6" ht="15.75" thickBot="1" x14ac:dyDescent="0.3">
      <c r="A13" s="52" t="s">
        <v>36</v>
      </c>
      <c r="B13" s="11">
        <v>11750816.904456837</v>
      </c>
      <c r="C13" s="22">
        <f>+$C$10</f>
        <v>1.35</v>
      </c>
      <c r="D13" s="25">
        <f t="shared" si="0"/>
        <v>8692.3851074064296</v>
      </c>
      <c r="E13" s="25">
        <f t="shared" si="1"/>
        <v>1651.5531704072216</v>
      </c>
      <c r="F13" s="25">
        <f t="shared" si="2"/>
        <v>10343.938277813651</v>
      </c>
    </row>
    <row r="14" spans="1:6" ht="15.75" thickBot="1" x14ac:dyDescent="0.3">
      <c r="A14" s="52" t="s">
        <v>37</v>
      </c>
      <c r="B14" s="11">
        <v>470032676.1782735</v>
      </c>
      <c r="C14" s="22">
        <f t="shared" ref="C14:C17" si="3">+$C$10</f>
        <v>1.35</v>
      </c>
      <c r="D14" s="25">
        <f t="shared" si="0"/>
        <v>347695.40429625713</v>
      </c>
      <c r="E14" s="25">
        <f t="shared" si="1"/>
        <v>66062.126816288859</v>
      </c>
      <c r="F14" s="25">
        <f t="shared" si="2"/>
        <v>413757.53111254598</v>
      </c>
    </row>
    <row r="15" spans="1:6" ht="15.75" thickBot="1" x14ac:dyDescent="0.3">
      <c r="A15" s="52" t="s">
        <v>38</v>
      </c>
      <c r="B15" s="11">
        <v>1645114366.6239569</v>
      </c>
      <c r="C15" s="22">
        <f t="shared" si="3"/>
        <v>1.35</v>
      </c>
      <c r="D15" s="25">
        <f t="shared" si="0"/>
        <v>1216933.9150368997</v>
      </c>
      <c r="E15" s="25">
        <f t="shared" si="1"/>
        <v>231217.44385701095</v>
      </c>
      <c r="F15" s="25">
        <f t="shared" si="2"/>
        <v>1448151.3588939107</v>
      </c>
    </row>
    <row r="16" spans="1:6" ht="15.75" thickBot="1" x14ac:dyDescent="0.3">
      <c r="A16" s="54" t="s">
        <v>39</v>
      </c>
      <c r="B16" s="55">
        <f>+SUM(B10:B15)</f>
        <v>3889520395.3752127</v>
      </c>
      <c r="C16" s="56"/>
      <c r="D16" s="55">
        <f>+SUM(D10:D15)</f>
        <v>2877179.4705515271</v>
      </c>
      <c r="E16" s="55">
        <f>+SUM(E10:E15)</f>
        <v>546664.09940479021</v>
      </c>
      <c r="F16" s="55">
        <f>+SUM(F10:F15)</f>
        <v>3423843.5699563175</v>
      </c>
    </row>
    <row r="17" spans="1:6" ht="15.75" thickBot="1" x14ac:dyDescent="0.3">
      <c r="A17" s="52" t="s">
        <v>40</v>
      </c>
      <c r="B17" s="11">
        <v>1696357987.5246875</v>
      </c>
      <c r="C17" s="22">
        <f t="shared" si="3"/>
        <v>1.35</v>
      </c>
      <c r="D17" s="25">
        <f>+(B17*C17/1000)/365*$B$80</f>
        <v>1254840.1551552485</v>
      </c>
      <c r="E17" s="25">
        <f t="shared" si="1"/>
        <v>238419.62947949721</v>
      </c>
      <c r="F17" s="25">
        <f t="shared" ref="F17" si="4">+D17+E17</f>
        <v>1493259.7846347457</v>
      </c>
    </row>
    <row r="18" spans="1:6" ht="15.75" thickBot="1" x14ac:dyDescent="0.3">
      <c r="A18" s="52" t="s">
        <v>47</v>
      </c>
      <c r="B18" s="11">
        <f>+(B17*0.07)/365*$B$80</f>
        <v>65065785.822864726</v>
      </c>
      <c r="C18" s="22">
        <f>+C17/2</f>
        <v>0.67500000000000004</v>
      </c>
      <c r="D18" s="25">
        <f>+(B18*C18/1000)</f>
        <v>43919.40543043369</v>
      </c>
      <c r="E18" s="25">
        <f t="shared" si="1"/>
        <v>8344.6870317824014</v>
      </c>
      <c r="F18" s="25">
        <f t="shared" ref="F18:F22" si="5">+D18+E18</f>
        <v>52264.092462216089</v>
      </c>
    </row>
    <row r="19" spans="1:6" ht="15.75" thickBot="1" x14ac:dyDescent="0.3">
      <c r="A19" s="52" t="s">
        <v>41</v>
      </c>
      <c r="B19" s="11">
        <v>179627893.73972604</v>
      </c>
      <c r="C19" s="22">
        <f>+$C$17</f>
        <v>1.35</v>
      </c>
      <c r="D19" s="25">
        <f>+(B19*C19/1000)/365*$B$80</f>
        <v>132875.42824582476</v>
      </c>
      <c r="E19" s="25">
        <f t="shared" si="1"/>
        <v>25246.331366706705</v>
      </c>
      <c r="F19" s="25">
        <f t="shared" si="5"/>
        <v>158121.75961253146</v>
      </c>
    </row>
    <row r="20" spans="1:6" ht="15.75" thickBot="1" x14ac:dyDescent="0.3">
      <c r="A20" s="52" t="s">
        <v>42</v>
      </c>
      <c r="B20" s="11">
        <v>1166856118.6125636</v>
      </c>
      <c r="C20" s="22">
        <f t="shared" ref="C20:C22" si="6">+$C$17</f>
        <v>1.35</v>
      </c>
      <c r="D20" s="25">
        <f>+(B20*C20/1000)/365*$B$80</f>
        <v>863153.84116545809</v>
      </c>
      <c r="E20" s="25">
        <f t="shared" si="1"/>
        <v>163999.22982143704</v>
      </c>
      <c r="F20" s="25">
        <f t="shared" si="5"/>
        <v>1027153.0709868951</v>
      </c>
    </row>
    <row r="21" spans="1:6" ht="15.75" thickBot="1" x14ac:dyDescent="0.3">
      <c r="A21" s="52" t="s">
        <v>43</v>
      </c>
      <c r="B21" s="11">
        <v>777904079.07504249</v>
      </c>
      <c r="C21" s="22">
        <f t="shared" si="6"/>
        <v>1.35</v>
      </c>
      <c r="D21" s="25">
        <f>+(B21*C21/1000)/365*$B$80</f>
        <v>575435.89411030535</v>
      </c>
      <c r="E21" s="25">
        <f t="shared" si="1"/>
        <v>109332.81988095802</v>
      </c>
      <c r="F21" s="25">
        <f t="shared" si="5"/>
        <v>684768.71399126342</v>
      </c>
    </row>
    <row r="22" spans="1:6" ht="15.75" thickBot="1" x14ac:dyDescent="0.3">
      <c r="A22" s="52" t="s">
        <v>44</v>
      </c>
      <c r="B22" s="11">
        <v>100000000</v>
      </c>
      <c r="C22" s="22">
        <f t="shared" si="6"/>
        <v>1.35</v>
      </c>
      <c r="D22" s="25">
        <f>+(B22*C22/1000)/365*$B$80</f>
        <v>73972.602739726033</v>
      </c>
      <c r="E22" s="25">
        <f t="shared" si="1"/>
        <v>14054.794520547946</v>
      </c>
      <c r="F22" s="25">
        <f t="shared" si="5"/>
        <v>88027.397260273981</v>
      </c>
    </row>
    <row r="23" spans="1:6" ht="15.75" thickBot="1" x14ac:dyDescent="0.3">
      <c r="A23" s="52"/>
      <c r="B23" s="11"/>
      <c r="C23" s="22"/>
      <c r="D23" s="25"/>
      <c r="E23" s="25"/>
      <c r="F23" s="25"/>
    </row>
    <row r="24" spans="1:6" ht="15.75" thickBot="1" x14ac:dyDescent="0.3">
      <c r="A24" s="4" t="s">
        <v>11</v>
      </c>
      <c r="B24" s="57">
        <f>+B16+SUM(B17:B22)</f>
        <v>7875332260.1500969</v>
      </c>
      <c r="C24" s="19"/>
      <c r="D24" s="26">
        <f>+SUM(D16:D22)</f>
        <v>5821376.7973985234</v>
      </c>
      <c r="E24" s="26">
        <f>+SUM(E16:E22)</f>
        <v>1106061.5915057193</v>
      </c>
      <c r="F24" s="26">
        <f>+SUM(F16:F22)</f>
        <v>6927438.3889042428</v>
      </c>
    </row>
    <row r="25" spans="1:6" ht="15.75" thickBot="1" x14ac:dyDescent="0.3">
      <c r="A25" s="5" t="s">
        <v>4</v>
      </c>
      <c r="B25" s="13"/>
      <c r="C25" s="16"/>
      <c r="D25" s="17"/>
      <c r="E25" s="17"/>
      <c r="F25" s="18"/>
    </row>
    <row r="26" spans="1:6" ht="15.75" thickBot="1" x14ac:dyDescent="0.3">
      <c r="A26" s="1" t="str">
        <f>+A17</f>
        <v>CONTENIDOS EN GENERAL</v>
      </c>
      <c r="B26" s="58">
        <f>+B17</f>
        <v>1696357987.5246875</v>
      </c>
      <c r="C26" s="22">
        <v>0.1</v>
      </c>
      <c r="D26" s="25">
        <f>+(B26*C26/100)/365*$B$80</f>
        <v>929511.22604092467</v>
      </c>
      <c r="E26" s="25">
        <f t="shared" ref="E26:E27" si="7">+D26*0.19</f>
        <v>176607.13294777568</v>
      </c>
      <c r="F26" s="25">
        <f t="shared" ref="F26:F27" si="8">+D26+E26</f>
        <v>1106118.3589887004</v>
      </c>
    </row>
    <row r="27" spans="1:6" ht="15.75" thickBot="1" x14ac:dyDescent="0.3">
      <c r="A27" s="1" t="str">
        <f t="shared" ref="A27:B30" si="9">+A19</f>
        <v>BIENES DE CONSUMO EN ALMACEN</v>
      </c>
      <c r="B27" s="58">
        <f t="shared" si="9"/>
        <v>179627893.73972604</v>
      </c>
      <c r="C27" s="22">
        <f>+$C$26</f>
        <v>0.1</v>
      </c>
      <c r="D27" s="25">
        <f>+(B27*C27/100)</f>
        <v>179627.89373972605</v>
      </c>
      <c r="E27" s="25">
        <f t="shared" si="7"/>
        <v>34129.299810547949</v>
      </c>
      <c r="F27" s="25">
        <f t="shared" si="8"/>
        <v>213757.19355027401</v>
      </c>
    </row>
    <row r="28" spans="1:6" ht="15.75" thickBot="1" x14ac:dyDescent="0.3">
      <c r="A28" s="1" t="str">
        <f t="shared" si="9"/>
        <v>ADECUACION DE NORMAS DE SISMORESISTENCIA</v>
      </c>
      <c r="B28" s="58">
        <f t="shared" si="9"/>
        <v>1166856118.6125636</v>
      </c>
      <c r="C28" s="22">
        <f t="shared" ref="C28:C30" si="10">+$C$26</f>
        <v>0.1</v>
      </c>
      <c r="D28" s="25">
        <f>+(B28*C28/100)/365*$B$80</f>
        <v>639373.21567811712</v>
      </c>
      <c r="E28" s="25">
        <f t="shared" ref="E28:E30" si="11">+D28*0.19</f>
        <v>121480.91097884225</v>
      </c>
      <c r="F28" s="25">
        <f t="shared" ref="F28:F30" si="12">+D28+E28</f>
        <v>760854.12665695942</v>
      </c>
    </row>
    <row r="29" spans="1:6" ht="15.75" thickBot="1" x14ac:dyDescent="0.3">
      <c r="A29" s="1" t="str">
        <f t="shared" si="9"/>
        <v>COBERTURA DE TERRENOS</v>
      </c>
      <c r="B29" s="58">
        <f t="shared" si="9"/>
        <v>777904079.07504249</v>
      </c>
      <c r="C29" s="22">
        <f t="shared" si="10"/>
        <v>0.1</v>
      </c>
      <c r="D29" s="25">
        <f>+(B29*C29/100)/365*$B$80</f>
        <v>426248.81045207812</v>
      </c>
      <c r="E29" s="25">
        <f t="shared" si="11"/>
        <v>80987.273985894848</v>
      </c>
      <c r="F29" s="25">
        <f t="shared" si="12"/>
        <v>507236.08443797298</v>
      </c>
    </row>
    <row r="30" spans="1:6" ht="15.75" thickBot="1" x14ac:dyDescent="0.3">
      <c r="A30" s="1" t="str">
        <f t="shared" si="9"/>
        <v>DINEROS</v>
      </c>
      <c r="B30" s="58">
        <f>+B22</f>
        <v>100000000</v>
      </c>
      <c r="C30" s="22">
        <f t="shared" si="10"/>
        <v>0.1</v>
      </c>
      <c r="D30" s="25">
        <f>+(B30*C30/100)/365*$B$80</f>
        <v>54794.520547945205</v>
      </c>
      <c r="E30" s="25">
        <f t="shared" si="11"/>
        <v>10410.95890410959</v>
      </c>
      <c r="F30" s="25">
        <f t="shared" si="12"/>
        <v>65205.479452054795</v>
      </c>
    </row>
    <row r="31" spans="1:6" ht="15.75" thickBot="1" x14ac:dyDescent="0.3">
      <c r="A31" s="54" t="s">
        <v>49</v>
      </c>
      <c r="B31" s="55">
        <f>+SUM(B26:B30)</f>
        <v>3920746078.9520197</v>
      </c>
      <c r="C31" s="56"/>
      <c r="D31" s="55">
        <f>+SUM(D26:D30)</f>
        <v>2229555.6664587911</v>
      </c>
      <c r="E31" s="55">
        <f>+SUM(E26:E30)</f>
        <v>423615.57662717032</v>
      </c>
      <c r="F31" s="55">
        <f>+SUM(F26:F30)</f>
        <v>2653171.2430859618</v>
      </c>
    </row>
    <row r="32" spans="1:6" ht="15.75" thickBot="1" x14ac:dyDescent="0.3">
      <c r="A32" s="5" t="s">
        <v>45</v>
      </c>
      <c r="B32" s="13"/>
      <c r="C32" s="16"/>
      <c r="D32" s="17"/>
      <c r="E32" s="17"/>
      <c r="F32" s="18"/>
    </row>
    <row r="33" spans="1:8" ht="15.75" thickBot="1" x14ac:dyDescent="0.3">
      <c r="A33" s="1" t="s">
        <v>46</v>
      </c>
      <c r="B33" s="11">
        <v>240349474</v>
      </c>
      <c r="C33" s="22">
        <v>1</v>
      </c>
      <c r="D33" s="25">
        <f>+(B33*C33/100)/365*$B$80</f>
        <v>1316983.4191780824</v>
      </c>
      <c r="E33" s="25">
        <f t="shared" ref="E33" si="13">+D33*0.19</f>
        <v>250226.84964383565</v>
      </c>
      <c r="F33" s="25">
        <f t="shared" ref="F33" si="14">+D33+E33</f>
        <v>1567210.2688219179</v>
      </c>
    </row>
    <row r="34" spans="1:8" ht="15.75" thickBot="1" x14ac:dyDescent="0.3">
      <c r="A34" s="52" t="s">
        <v>47</v>
      </c>
      <c r="B34" s="11">
        <f>+(B33*0.07)/365*$B$80</f>
        <v>9218883.9342465773</v>
      </c>
      <c r="C34" s="22">
        <f>+C33/2</f>
        <v>0.5</v>
      </c>
      <c r="D34" s="25">
        <f>+(B34*C34/100)</f>
        <v>46094.419671232885</v>
      </c>
      <c r="E34" s="25">
        <f t="shared" ref="E34" si="15">+D34*0.19</f>
        <v>8757.9397375342487</v>
      </c>
      <c r="F34" s="25">
        <f t="shared" ref="F34" si="16">+D34+E34</f>
        <v>54852.359408767137</v>
      </c>
    </row>
    <row r="35" spans="1:8" ht="15.75" thickBot="1" x14ac:dyDescent="0.3">
      <c r="A35" s="4" t="s">
        <v>12</v>
      </c>
      <c r="B35" s="12">
        <f>+B31+B33+B34</f>
        <v>4170314436.8862662</v>
      </c>
      <c r="C35" s="19"/>
      <c r="D35" s="12">
        <f>+D31+D33+D34</f>
        <v>3592633.5053081065</v>
      </c>
      <c r="E35" s="12">
        <f>+E31+E33+E34</f>
        <v>682600.36600854027</v>
      </c>
      <c r="F35" s="12">
        <f>+F31+F33+F34</f>
        <v>4275233.8713166462</v>
      </c>
    </row>
    <row r="36" spans="1:8" ht="15.75" thickBot="1" x14ac:dyDescent="0.3">
      <c r="A36" s="5" t="s">
        <v>5</v>
      </c>
      <c r="B36" s="13"/>
      <c r="C36" s="16"/>
      <c r="D36" s="17"/>
      <c r="E36" s="17"/>
      <c r="F36" s="18"/>
    </row>
    <row r="37" spans="1:8" ht="15.75" thickBot="1" x14ac:dyDescent="0.3">
      <c r="A37" s="40" t="s">
        <v>48</v>
      </c>
      <c r="B37" s="11">
        <v>1034307839</v>
      </c>
      <c r="C37" s="22">
        <v>3</v>
      </c>
      <c r="D37" s="25">
        <f>+(B37*C37/1000)/365*$B$80</f>
        <v>1700232.0641095892</v>
      </c>
      <c r="E37" s="25">
        <f t="shared" ref="E37:E41" si="17">+D37*0.19</f>
        <v>323044.09218082193</v>
      </c>
      <c r="F37" s="25">
        <f t="shared" ref="F37:F38" si="18">+D37+E37</f>
        <v>2023276.156290411</v>
      </c>
    </row>
    <row r="38" spans="1:8" ht="15.75" thickBot="1" x14ac:dyDescent="0.3">
      <c r="A38" s="4" t="s">
        <v>13</v>
      </c>
      <c r="B38" s="12">
        <f>+SUM(B37:B37)</f>
        <v>1034307839</v>
      </c>
      <c r="C38" s="19"/>
      <c r="D38" s="20">
        <f>+SUM(D37:D37)</f>
        <v>1700232.0641095892</v>
      </c>
      <c r="E38" s="20">
        <f t="shared" si="17"/>
        <v>323044.09218082193</v>
      </c>
      <c r="F38" s="20">
        <f t="shared" si="18"/>
        <v>2023276.156290411</v>
      </c>
      <c r="H38">
        <v>0.82</v>
      </c>
    </row>
    <row r="39" spans="1:8" ht="15.75" thickBot="1" x14ac:dyDescent="0.3">
      <c r="A39" s="5" t="s">
        <v>6</v>
      </c>
      <c r="B39" s="13"/>
      <c r="C39" s="21"/>
      <c r="D39" s="17"/>
      <c r="E39" s="17"/>
      <c r="F39" s="18"/>
      <c r="H39">
        <v>0.48</v>
      </c>
    </row>
    <row r="40" spans="1:8" ht="15.75" thickBot="1" x14ac:dyDescent="0.3">
      <c r="A40" s="1" t="s">
        <v>3</v>
      </c>
      <c r="B40" s="43"/>
      <c r="C40" s="22">
        <v>1.8</v>
      </c>
      <c r="D40" s="25">
        <f>+(B40*C40/1000)/365*$B$80</f>
        <v>0</v>
      </c>
      <c r="E40" s="25">
        <f t="shared" si="17"/>
        <v>0</v>
      </c>
      <c r="F40" s="25">
        <f t="shared" ref="F40:F41" si="19">+D40+E40</f>
        <v>0</v>
      </c>
      <c r="H40">
        <v>3.4000000000000002E-2</v>
      </c>
    </row>
    <row r="41" spans="1:8" ht="15.75" thickBot="1" x14ac:dyDescent="0.3">
      <c r="A41" s="4" t="s">
        <v>14</v>
      </c>
      <c r="B41" s="12">
        <f>+B40</f>
        <v>0</v>
      </c>
      <c r="C41" s="19"/>
      <c r="D41" s="20">
        <f>+D40</f>
        <v>0</v>
      </c>
      <c r="E41" s="20">
        <f t="shared" si="17"/>
        <v>0</v>
      </c>
      <c r="F41" s="20">
        <f t="shared" si="19"/>
        <v>0</v>
      </c>
    </row>
    <row r="42" spans="1:8" ht="15.75" thickBot="1" x14ac:dyDescent="0.3">
      <c r="A42" s="6" t="s">
        <v>7</v>
      </c>
      <c r="B42" s="59">
        <f>+B24+B33+B34+B38</f>
        <v>9159208457.084343</v>
      </c>
      <c r="C42" s="53">
        <f>+(D42/B42*1000)*365/$B$80</f>
        <v>2.2145464222676354</v>
      </c>
      <c r="D42" s="28">
        <f>+D24+D35+D38+D41</f>
        <v>11114242.366816219</v>
      </c>
      <c r="E42" s="28">
        <f>+E24+E35+E38+E41</f>
        <v>2111706.0496950815</v>
      </c>
      <c r="F42" s="28">
        <f>+F24+F35+F38+F41</f>
        <v>13225948.416511301</v>
      </c>
    </row>
    <row r="43" spans="1:8" ht="15.75" thickBot="1" x14ac:dyDescent="0.3">
      <c r="C43"/>
    </row>
    <row r="44" spans="1:8" ht="15.75" thickBot="1" x14ac:dyDescent="0.3">
      <c r="A44" s="29" t="s">
        <v>50</v>
      </c>
      <c r="B44" s="32"/>
      <c r="C44" s="30"/>
      <c r="D44" s="31"/>
      <c r="E44" s="31"/>
      <c r="F44" s="32"/>
    </row>
    <row r="45" spans="1:8" ht="15.75" thickBot="1" x14ac:dyDescent="0.3">
      <c r="A45" s="1" t="s">
        <v>8</v>
      </c>
      <c r="B45" s="11">
        <v>3401535547.198956</v>
      </c>
      <c r="C45" s="22">
        <v>7</v>
      </c>
      <c r="D45" s="24">
        <f>+(B45*C45/1000)/365*$B$80</f>
        <v>13046985.660489146</v>
      </c>
      <c r="E45" s="25">
        <f t="shared" ref="E45" si="20">+D45*0.19</f>
        <v>2478927.2754929378</v>
      </c>
      <c r="F45" s="25">
        <f t="shared" ref="F45" si="21">+D45+E45</f>
        <v>15525912.935982084</v>
      </c>
    </row>
    <row r="46" spans="1:8" ht="15.75" thickBot="1" x14ac:dyDescent="0.3">
      <c r="A46" s="1" t="s">
        <v>51</v>
      </c>
      <c r="B46" s="11">
        <f>+(B45*0.07)/365*$B$80</f>
        <v>130469856.60489148</v>
      </c>
      <c r="C46" s="22">
        <f>+C45/2</f>
        <v>3.5</v>
      </c>
      <c r="D46" s="24">
        <f>+(B46*C46/1000)</f>
        <v>456644.49811712012</v>
      </c>
      <c r="E46" s="25">
        <f t="shared" ref="E46" si="22">+D46*0.19</f>
        <v>86762.454642252822</v>
      </c>
      <c r="F46" s="25">
        <f t="shared" ref="F46" si="23">+D46+E46</f>
        <v>543406.952759373</v>
      </c>
    </row>
    <row r="47" spans="1:8" ht="15.75" thickBot="1" x14ac:dyDescent="0.3">
      <c r="A47" s="6" t="s">
        <v>52</v>
      </c>
      <c r="B47" s="14"/>
      <c r="C47" s="27"/>
      <c r="D47" s="28">
        <f>+D45</f>
        <v>13046985.660489146</v>
      </c>
      <c r="E47" s="28">
        <f>+E45</f>
        <v>2478927.2754929378</v>
      </c>
      <c r="F47" s="28">
        <f>+F45</f>
        <v>15525912.935982084</v>
      </c>
    </row>
    <row r="48" spans="1:8" ht="12.75" customHeight="1" thickBot="1" x14ac:dyDescent="0.3">
      <c r="C48"/>
    </row>
    <row r="49" spans="1:6" ht="15.75" thickBot="1" x14ac:dyDescent="0.3">
      <c r="A49" s="29" t="s">
        <v>53</v>
      </c>
      <c r="B49" s="32"/>
      <c r="C49" s="30"/>
      <c r="D49" s="31"/>
      <c r="E49" s="31"/>
      <c r="F49" s="32"/>
    </row>
    <row r="50" spans="1:6" ht="15.75" thickBot="1" x14ac:dyDescent="0.3">
      <c r="A50" s="1" t="s">
        <v>54</v>
      </c>
      <c r="B50" s="11">
        <v>816600000</v>
      </c>
      <c r="C50" s="22">
        <v>4</v>
      </c>
      <c r="D50" s="24">
        <f>+(B50*C50/100)/365*$B$80</f>
        <v>17898082.19178082</v>
      </c>
      <c r="E50" s="25">
        <f t="shared" ref="E50" si="24">+D50*0.19</f>
        <v>3400635.6164383558</v>
      </c>
      <c r="F50" s="25">
        <f t="shared" ref="F50" si="25">+D50+E50</f>
        <v>21298717.808219176</v>
      </c>
    </row>
    <row r="51" spans="1:6" ht="15.75" thickBot="1" x14ac:dyDescent="0.3">
      <c r="A51" s="6" t="s">
        <v>55</v>
      </c>
      <c r="B51" s="14"/>
      <c r="C51" s="27"/>
      <c r="D51" s="28">
        <f>+D50</f>
        <v>17898082.19178082</v>
      </c>
      <c r="E51" s="28">
        <f>+E50</f>
        <v>3400635.6164383558</v>
      </c>
      <c r="F51" s="28">
        <f>+F50</f>
        <v>21298717.808219176</v>
      </c>
    </row>
    <row r="52" spans="1:6" ht="12" customHeight="1" thickBot="1" x14ac:dyDescent="0.3">
      <c r="C52"/>
    </row>
    <row r="53" spans="1:6" ht="15.75" thickBot="1" x14ac:dyDescent="0.3">
      <c r="A53" s="29" t="s">
        <v>10</v>
      </c>
      <c r="B53" s="32"/>
      <c r="C53" s="30"/>
      <c r="D53" s="31"/>
      <c r="E53" s="31"/>
      <c r="F53" s="32"/>
    </row>
    <row r="54" spans="1:6" ht="15.75" thickBot="1" x14ac:dyDescent="0.3">
      <c r="A54" s="1" t="s">
        <v>9</v>
      </c>
      <c r="B54" s="11">
        <v>500000000</v>
      </c>
      <c r="C54" s="7">
        <v>0.35</v>
      </c>
      <c r="D54" s="24">
        <f>+(B54*C54/100)/365*$B$80</f>
        <v>958904.10958904098</v>
      </c>
      <c r="E54" s="25">
        <f t="shared" ref="E54" si="26">+D54*0.19</f>
        <v>182191.78082191778</v>
      </c>
      <c r="F54" s="25">
        <f t="shared" ref="F54" si="27">+D54+E54</f>
        <v>1141095.8904109588</v>
      </c>
    </row>
    <row r="55" spans="1:6" ht="15.75" thickBot="1" x14ac:dyDescent="0.3">
      <c r="A55" s="6" t="s">
        <v>15</v>
      </c>
      <c r="B55" s="14"/>
      <c r="C55" s="27"/>
      <c r="D55" s="28">
        <f>+D54</f>
        <v>958904.10958904098</v>
      </c>
      <c r="E55" s="28">
        <f>+E54</f>
        <v>182191.78082191778</v>
      </c>
      <c r="F55" s="28">
        <f>+F54</f>
        <v>1141095.8904109588</v>
      </c>
    </row>
    <row r="56" spans="1:6" ht="9.75" customHeight="1" thickBot="1" x14ac:dyDescent="0.3">
      <c r="C56"/>
    </row>
    <row r="57" spans="1:6" ht="15.75" thickBot="1" x14ac:dyDescent="0.3">
      <c r="A57" s="29" t="s">
        <v>56</v>
      </c>
      <c r="B57" s="32"/>
      <c r="C57" s="30"/>
      <c r="D57" s="31"/>
      <c r="E57" s="31"/>
      <c r="F57" s="32"/>
    </row>
    <row r="58" spans="1:6" ht="15.75" thickBot="1" x14ac:dyDescent="0.3">
      <c r="A58" s="1" t="s">
        <v>9</v>
      </c>
      <c r="B58" s="11">
        <v>300000000</v>
      </c>
      <c r="C58" s="7">
        <v>4.5</v>
      </c>
      <c r="D58" s="24">
        <f>+(B58*C58/100)/365*$B$80</f>
        <v>7397260.2739726035</v>
      </c>
      <c r="E58" s="25">
        <f t="shared" ref="E58" si="28">+D58*0.19</f>
        <v>1405479.4520547946</v>
      </c>
      <c r="F58" s="25">
        <f t="shared" ref="F58" si="29">+D58+E58</f>
        <v>8802739.7260273974</v>
      </c>
    </row>
    <row r="59" spans="1:6" ht="15.75" thickBot="1" x14ac:dyDescent="0.3">
      <c r="A59" s="6" t="s">
        <v>57</v>
      </c>
      <c r="B59" s="14"/>
      <c r="C59" s="27"/>
      <c r="D59" s="28">
        <f>+D58</f>
        <v>7397260.2739726035</v>
      </c>
      <c r="E59" s="28">
        <f>+E58</f>
        <v>1405479.4520547946</v>
      </c>
      <c r="F59" s="28">
        <f>+F58</f>
        <v>8802739.7260273974</v>
      </c>
    </row>
    <row r="60" spans="1:6" ht="9.75" customHeight="1" thickBot="1" x14ac:dyDescent="0.3">
      <c r="C60"/>
    </row>
    <row r="61" spans="1:6" ht="15.75" thickBot="1" x14ac:dyDescent="0.3">
      <c r="A61" s="29" t="s">
        <v>58</v>
      </c>
      <c r="B61" s="32"/>
      <c r="C61" s="30"/>
      <c r="D61" s="31"/>
      <c r="E61" s="31"/>
      <c r="F61" s="32"/>
    </row>
    <row r="62" spans="1:6" ht="15.75" thickBot="1" x14ac:dyDescent="0.3">
      <c r="A62" s="1" t="s">
        <v>9</v>
      </c>
      <c r="B62" s="11">
        <v>200000000</v>
      </c>
      <c r="C62" s="7">
        <v>6</v>
      </c>
      <c r="D62" s="24">
        <f>+(B62*C62/100)/365*$B$80</f>
        <v>6575342.465753424</v>
      </c>
      <c r="E62" s="25">
        <f t="shared" ref="E62" si="30">+D62*0.19</f>
        <v>1249315.0684931506</v>
      </c>
      <c r="F62" s="25">
        <f t="shared" ref="F62" si="31">+D62+E62</f>
        <v>7824657.5342465751</v>
      </c>
    </row>
    <row r="63" spans="1:6" ht="15.75" thickBot="1" x14ac:dyDescent="0.3">
      <c r="A63" s="6" t="s">
        <v>29</v>
      </c>
      <c r="B63" s="14"/>
      <c r="C63" s="27"/>
      <c r="D63" s="28">
        <f>+D62</f>
        <v>6575342.465753424</v>
      </c>
      <c r="E63" s="28">
        <f>+E62</f>
        <v>1249315.0684931506</v>
      </c>
      <c r="F63" s="28">
        <f>+F62</f>
        <v>7824657.5342465751</v>
      </c>
    </row>
    <row r="64" spans="1:6" ht="9.75" customHeight="1" thickBot="1" x14ac:dyDescent="0.3">
      <c r="C64"/>
    </row>
    <row r="65" spans="1:9" ht="15.75" thickBot="1" x14ac:dyDescent="0.3">
      <c r="A65" s="29" t="s">
        <v>59</v>
      </c>
      <c r="B65" s="32"/>
      <c r="C65" s="30"/>
      <c r="D65" s="31"/>
      <c r="E65" s="31"/>
      <c r="F65" s="32"/>
    </row>
    <row r="66" spans="1:9" ht="15.75" thickBot="1" x14ac:dyDescent="0.3">
      <c r="A66" s="1" t="s">
        <v>9</v>
      </c>
      <c r="B66" s="11">
        <v>200000000</v>
      </c>
      <c r="C66" s="7">
        <v>2.6</v>
      </c>
      <c r="D66" s="24">
        <f>+(B66*C66/100)/365*$B$80</f>
        <v>2849315.0684931506</v>
      </c>
      <c r="E66" s="25">
        <f t="shared" ref="E66" si="32">+D66*0.19</f>
        <v>541369.8630136986</v>
      </c>
      <c r="F66" s="25">
        <f t="shared" ref="F66" si="33">+D66+E66</f>
        <v>3390684.9315068494</v>
      </c>
    </row>
    <row r="67" spans="1:9" ht="15.75" thickBot="1" x14ac:dyDescent="0.3">
      <c r="A67" s="6" t="s">
        <v>60</v>
      </c>
      <c r="B67" s="14"/>
      <c r="C67" s="27"/>
      <c r="D67" s="28">
        <f>+D66</f>
        <v>2849315.0684931506</v>
      </c>
      <c r="E67" s="28">
        <f>+E66</f>
        <v>541369.8630136986</v>
      </c>
      <c r="F67" s="28">
        <f>+F66</f>
        <v>3390684.9315068494</v>
      </c>
    </row>
    <row r="68" spans="1:9" ht="9.75" customHeight="1" thickBot="1" x14ac:dyDescent="0.3">
      <c r="C68"/>
    </row>
    <row r="69" spans="1:9" ht="15.75" thickBot="1" x14ac:dyDescent="0.3">
      <c r="A69" s="29" t="s">
        <v>61</v>
      </c>
      <c r="B69" s="32"/>
      <c r="C69" s="30"/>
      <c r="D69" s="31"/>
      <c r="E69" s="31"/>
      <c r="F69" s="32"/>
    </row>
    <row r="70" spans="1:9" ht="15.75" thickBot="1" x14ac:dyDescent="0.3">
      <c r="A70" s="1" t="s">
        <v>64</v>
      </c>
      <c r="B70" s="11">
        <v>225700240</v>
      </c>
      <c r="C70" s="7"/>
      <c r="D70" s="24">
        <v>3000000</v>
      </c>
      <c r="E70" s="25"/>
      <c r="F70" s="25">
        <f t="shared" ref="F70" si="34">+D70+E70</f>
        <v>3000000</v>
      </c>
    </row>
    <row r="71" spans="1:9" ht="15.75" thickBot="1" x14ac:dyDescent="0.3">
      <c r="A71" s="6" t="s">
        <v>62</v>
      </c>
      <c r="B71" s="14"/>
      <c r="C71" s="27"/>
      <c r="D71" s="28">
        <f>+D70</f>
        <v>3000000</v>
      </c>
      <c r="E71" s="28">
        <f>+E70</f>
        <v>0</v>
      </c>
      <c r="F71" s="28">
        <f>+F70</f>
        <v>3000000</v>
      </c>
    </row>
    <row r="72" spans="1:9" ht="15.75" thickBot="1" x14ac:dyDescent="0.3">
      <c r="A72" s="41"/>
      <c r="B72" s="42"/>
      <c r="C72" s="7"/>
      <c r="D72" s="44"/>
      <c r="F72" s="45"/>
    </row>
    <row r="73" spans="1:9" ht="15.75" thickBot="1" x14ac:dyDescent="0.3">
      <c r="A73" s="6" t="s">
        <v>32</v>
      </c>
      <c r="B73" s="14" t="s">
        <v>28</v>
      </c>
      <c r="C73" s="27"/>
      <c r="D73" s="28">
        <v>4470589</v>
      </c>
      <c r="E73" s="28"/>
      <c r="F73" s="28">
        <f>+D73</f>
        <v>4470589</v>
      </c>
    </row>
    <row r="74" spans="1:9" x14ac:dyDescent="0.25">
      <c r="A74" s="41"/>
      <c r="B74" s="42"/>
      <c r="C74" s="7"/>
      <c r="D74" s="44"/>
      <c r="F74" s="45"/>
    </row>
    <row r="75" spans="1:9" ht="8.25" customHeight="1" thickBot="1" x14ac:dyDescent="0.3"/>
    <row r="76" spans="1:9" ht="16.5" thickBot="1" x14ac:dyDescent="0.3">
      <c r="A76" s="33" t="s">
        <v>24</v>
      </c>
      <c r="B76" s="33"/>
      <c r="C76" s="34"/>
      <c r="D76" s="35">
        <f>+D42+D47+D51+D55+D59+D63+D67+D71+D73</f>
        <v>67310721.136894405</v>
      </c>
      <c r="E76" s="35">
        <f>+E42+E47+E51+E55+E59+E63+E67+E71+E73</f>
        <v>11369625.106009936</v>
      </c>
      <c r="F76" s="35">
        <f>+F42+F47+F51+F55+F59+F63+F67+F71+F73</f>
        <v>78680346.242904335</v>
      </c>
      <c r="H76" s="46" t="s">
        <v>30</v>
      </c>
      <c r="I76" s="38">
        <v>124470589</v>
      </c>
    </row>
    <row r="77" spans="1:9" x14ac:dyDescent="0.25">
      <c r="H77" s="49" t="s">
        <v>63</v>
      </c>
      <c r="I77" s="47">
        <f>+I76-F76</f>
        <v>45790242.757095665</v>
      </c>
    </row>
    <row r="78" spans="1:9" x14ac:dyDescent="0.25">
      <c r="A78" s="159" t="s">
        <v>20</v>
      </c>
      <c r="B78" s="159"/>
      <c r="H78" s="46"/>
      <c r="I78" s="47"/>
    </row>
    <row r="79" spans="1:9" x14ac:dyDescent="0.25">
      <c r="A79" s="8" t="s">
        <v>21</v>
      </c>
      <c r="B79" s="9" t="s">
        <v>23</v>
      </c>
      <c r="I79" s="45"/>
    </row>
    <row r="80" spans="1:9" x14ac:dyDescent="0.25">
      <c r="A80" s="10">
        <v>43200</v>
      </c>
      <c r="B80" s="160">
        <v>200</v>
      </c>
      <c r="C80" s="161"/>
      <c r="D80" s="162"/>
      <c r="E80" t="s">
        <v>31</v>
      </c>
      <c r="I80" s="47"/>
    </row>
    <row r="81" spans="1:9" x14ac:dyDescent="0.25">
      <c r="A81" s="8" t="s">
        <v>22</v>
      </c>
      <c r="B81" s="160"/>
      <c r="C81" s="161"/>
      <c r="D81" s="162"/>
      <c r="H81" s="46"/>
      <c r="I81" s="48"/>
    </row>
    <row r="82" spans="1:9" x14ac:dyDescent="0.25">
      <c r="A82" s="10">
        <f>+A80+B80</f>
        <v>43400</v>
      </c>
      <c r="B82" s="160"/>
      <c r="C82" s="161"/>
      <c r="D82" s="162"/>
    </row>
    <row r="83" spans="1:9" x14ac:dyDescent="0.25">
      <c r="H83" s="50"/>
      <c r="I83" s="51"/>
    </row>
    <row r="86" spans="1:9" ht="15.75" thickBot="1" x14ac:dyDescent="0.3">
      <c r="A86" s="36"/>
    </row>
    <row r="87" spans="1:9" ht="12" customHeight="1" x14ac:dyDescent="0.25">
      <c r="A87" s="37" t="s">
        <v>25</v>
      </c>
      <c r="H87">
        <v>350.52626507036734</v>
      </c>
      <c r="I87" s="39">
        <f>+I76</f>
        <v>124470589</v>
      </c>
    </row>
    <row r="88" spans="1:9" ht="11.25" customHeight="1" x14ac:dyDescent="0.25">
      <c r="A88" s="37" t="s">
        <v>26</v>
      </c>
      <c r="H88">
        <v>333</v>
      </c>
      <c r="I88" s="47">
        <f>+I87*H88/H87</f>
        <v>118247076.65965992</v>
      </c>
    </row>
    <row r="89" spans="1:9" ht="11.25" customHeight="1" x14ac:dyDescent="0.25">
      <c r="A89" s="37" t="s">
        <v>27</v>
      </c>
    </row>
    <row r="90" spans="1:9" ht="11.25" customHeight="1" x14ac:dyDescent="0.25"/>
  </sheetData>
  <mergeCells count="10">
    <mergeCell ref="A78:B78"/>
    <mergeCell ref="B80:B82"/>
    <mergeCell ref="C80:D82"/>
    <mergeCell ref="B2:F6"/>
    <mergeCell ref="A7:A8"/>
    <mergeCell ref="B7:B8"/>
    <mergeCell ref="C7:C8"/>
    <mergeCell ref="D7:D8"/>
    <mergeCell ref="E7:E8"/>
    <mergeCell ref="F7:F8"/>
  </mergeCells>
  <conditionalFormatting sqref="I77">
    <cfRule type="iconSet" priority="2">
      <iconSet iconSet="3Symbols" reverse="1">
        <cfvo type="percent" val="0"/>
        <cfvo type="num" val="0.998"/>
        <cfvo type="num" val="1"/>
      </iconSet>
    </cfRule>
  </conditionalFormatting>
  <conditionalFormatting sqref="I81">
    <cfRule type="iconSet" priority="1">
      <iconSet iconSet="3Symbols">
        <cfvo type="percent" val="0"/>
        <cfvo type="num" val="0.95"/>
        <cfvo type="num" val="0.96"/>
      </iconSet>
    </cfRule>
  </conditionalFormatting>
  <pageMargins left="0.7" right="0.7" top="0.75" bottom="0.75" header="0.3" footer="0.3"/>
  <pageSetup scale="10" fitToHeight="0" orientation="portrait" r:id="rId1"/>
  <headerFooter>
    <oddFooter>&amp;C_x000D_&amp;1#&amp;"Calibri"&amp;10&amp;K008000 DOCUMENTO PÚBLICO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K20"/>
  <sheetViews>
    <sheetView workbookViewId="0">
      <selection activeCell="B5" sqref="B5"/>
    </sheetView>
  </sheetViews>
  <sheetFormatPr baseColWidth="10" defaultRowHeight="15" x14ac:dyDescent="0.25"/>
  <cols>
    <col min="1" max="1" width="37.28515625" bestFit="1" customWidth="1"/>
    <col min="2" max="2" width="14.7109375" customWidth="1"/>
    <col min="3" max="3" width="4.7109375" bestFit="1" customWidth="1"/>
    <col min="4" max="4" width="4.7109375" customWidth="1"/>
    <col min="5" max="5" width="13.42578125" customWidth="1"/>
    <col min="6" max="6" width="12.5703125" customWidth="1"/>
    <col min="9" max="9" width="15.28515625" bestFit="1" customWidth="1"/>
    <col min="10" max="10" width="12.5703125" bestFit="1" customWidth="1"/>
  </cols>
  <sheetData>
    <row r="3" spans="1:10" ht="25.5" x14ac:dyDescent="0.25">
      <c r="A3" s="60" t="s">
        <v>0</v>
      </c>
      <c r="B3" s="61" t="s">
        <v>69</v>
      </c>
      <c r="C3" s="171" t="s">
        <v>16</v>
      </c>
      <c r="D3" s="172"/>
      <c r="E3" s="62" t="s">
        <v>70</v>
      </c>
      <c r="F3" s="62" t="s">
        <v>19</v>
      </c>
      <c r="I3" t="s">
        <v>30</v>
      </c>
    </row>
    <row r="4" spans="1:10" x14ac:dyDescent="0.25">
      <c r="A4" s="63" t="s">
        <v>71</v>
      </c>
      <c r="B4" s="67">
        <v>47817032819</v>
      </c>
      <c r="C4" s="63">
        <v>2.2999999999999998</v>
      </c>
      <c r="D4" s="68" t="s">
        <v>76</v>
      </c>
      <c r="E4" s="64">
        <f>+(B4*C4/1000)/365*366</f>
        <v>110280488.29324438</v>
      </c>
      <c r="F4" s="64">
        <f t="shared" ref="F4:F9" si="0">+E4</f>
        <v>110280488.29324438</v>
      </c>
      <c r="I4" s="47">
        <v>531575882</v>
      </c>
    </row>
    <row r="5" spans="1:10" x14ac:dyDescent="0.25">
      <c r="A5" s="63" t="s">
        <v>74</v>
      </c>
      <c r="B5" s="67">
        <f>+(B4*0.05)/365*366</f>
        <v>2397401919.4183564</v>
      </c>
      <c r="C5" s="63">
        <f>+C4/2</f>
        <v>1.1499999999999999</v>
      </c>
      <c r="D5" s="68" t="s">
        <v>76</v>
      </c>
      <c r="E5" s="64">
        <f>+(B5*C5/1000)</f>
        <v>2757012.2073311093</v>
      </c>
      <c r="F5" s="64">
        <f t="shared" si="0"/>
        <v>2757012.2073311093</v>
      </c>
    </row>
    <row r="6" spans="1:10" x14ac:dyDescent="0.25">
      <c r="A6" s="63" t="s">
        <v>72</v>
      </c>
      <c r="B6" s="67">
        <v>1264548423</v>
      </c>
      <c r="C6" s="63">
        <v>12</v>
      </c>
      <c r="D6" s="63" t="s">
        <v>77</v>
      </c>
      <c r="E6" s="64">
        <f>+(B6*C6/1000)/365*366</f>
        <v>15216155.270728767</v>
      </c>
      <c r="F6" s="64">
        <f t="shared" si="0"/>
        <v>15216155.270728767</v>
      </c>
      <c r="H6" t="s">
        <v>75</v>
      </c>
      <c r="I6" s="45">
        <f>+I4-F10</f>
        <v>104506010.30243826</v>
      </c>
    </row>
    <row r="7" spans="1:10" x14ac:dyDescent="0.25">
      <c r="A7" s="63" t="s">
        <v>73</v>
      </c>
      <c r="B7" s="67">
        <v>4560383553</v>
      </c>
      <c r="C7" s="63">
        <v>5.8</v>
      </c>
      <c r="D7" s="63" t="s">
        <v>77</v>
      </c>
      <c r="E7" s="64">
        <f>+(B7*C7/100)/365*366</f>
        <v>265226909.76187396</v>
      </c>
      <c r="F7" s="64">
        <f t="shared" si="0"/>
        <v>265226909.76187396</v>
      </c>
    </row>
    <row r="8" spans="1:10" x14ac:dyDescent="0.25">
      <c r="A8" s="63" t="s">
        <v>10</v>
      </c>
      <c r="B8" s="67">
        <v>1000000000</v>
      </c>
      <c r="C8" s="63">
        <v>1.4</v>
      </c>
      <c r="D8" s="63" t="s">
        <v>77</v>
      </c>
      <c r="E8" s="64">
        <f>+(B8*C8/100)/365*366</f>
        <v>14038356.16438356</v>
      </c>
      <c r="F8" s="64">
        <f t="shared" si="0"/>
        <v>14038356.16438356</v>
      </c>
    </row>
    <row r="9" spans="1:10" x14ac:dyDescent="0.25">
      <c r="A9" s="63" t="s">
        <v>65</v>
      </c>
      <c r="B9" s="168" t="s">
        <v>66</v>
      </c>
      <c r="C9" s="169"/>
      <c r="D9" s="170"/>
      <c r="E9" s="64">
        <v>19550950</v>
      </c>
      <c r="F9" s="64">
        <f t="shared" si="0"/>
        <v>19550950</v>
      </c>
      <c r="J9">
        <v>243613298.43570685</v>
      </c>
    </row>
    <row r="10" spans="1:10" ht="15.75" x14ac:dyDescent="0.25">
      <c r="A10" s="167" t="s">
        <v>24</v>
      </c>
      <c r="B10" s="167"/>
      <c r="C10" s="65"/>
      <c r="D10" s="65"/>
      <c r="E10" s="66">
        <f>SUM(E4:E9)</f>
        <v>427069871.69756174</v>
      </c>
      <c r="F10" s="66">
        <f>SUM(F4:F9)</f>
        <v>427069871.69756174</v>
      </c>
    </row>
    <row r="18" spans="10:11" x14ac:dyDescent="0.25">
      <c r="J18">
        <v>287962583.56429315</v>
      </c>
      <c r="K18">
        <v>300</v>
      </c>
    </row>
    <row r="19" spans="10:11" x14ac:dyDescent="0.25">
      <c r="J19" s="45">
        <f>+F10</f>
        <v>427069871.69756174</v>
      </c>
      <c r="K19">
        <f>+J18*K18/J19</f>
        <v>202.28253219057777</v>
      </c>
    </row>
    <row r="20" spans="10:11" x14ac:dyDescent="0.25">
      <c r="K20" s="69">
        <f>+K18-K19</f>
        <v>97.717467809422232</v>
      </c>
    </row>
  </sheetData>
  <mergeCells count="3">
    <mergeCell ref="A10:B10"/>
    <mergeCell ref="B9:D9"/>
    <mergeCell ref="C3:D3"/>
  </mergeCells>
  <pageMargins left="0.7" right="0.7" top="0.75" bottom="0.75" header="0.3" footer="0.3"/>
  <pageSetup scale="93" orientation="landscape" r:id="rId1"/>
  <headerFooter>
    <oddFooter>&amp;C_x000D_&amp;1#&amp;"Calibri"&amp;10&amp;K008000 DOCUMENTO PÚBLICO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H80"/>
  <sheetViews>
    <sheetView showGridLines="0" tabSelected="1" topLeftCell="A10" zoomScaleNormal="100" zoomScaleSheetLayoutView="145" workbookViewId="0">
      <selection activeCell="I75" sqref="I75"/>
    </sheetView>
  </sheetViews>
  <sheetFormatPr baseColWidth="10" defaultColWidth="11.42578125" defaultRowHeight="14.25" x14ac:dyDescent="0.25"/>
  <cols>
    <col min="1" max="1" width="60.7109375" style="70" customWidth="1"/>
    <col min="2" max="2" width="26" style="70" customWidth="1"/>
    <col min="3" max="3" width="8.28515625" style="70" customWidth="1"/>
    <col min="4" max="4" width="24.85546875" style="99" customWidth="1"/>
    <col min="5" max="5" width="23.7109375" style="70" hidden="1" customWidth="1"/>
    <col min="6" max="6" width="20.5703125" style="70" hidden="1" customWidth="1"/>
    <col min="7" max="7" width="15.5703125" style="70" hidden="1" customWidth="1"/>
    <col min="8" max="8" width="17.5703125" style="70" hidden="1" customWidth="1"/>
    <col min="9" max="9" width="34" style="70" customWidth="1"/>
    <col min="10" max="10" width="12.140625" style="70" customWidth="1"/>
    <col min="11" max="16380" width="11.42578125" style="70"/>
    <col min="16381" max="16384" width="22.7109375" style="70" customWidth="1"/>
  </cols>
  <sheetData>
    <row r="2" spans="1:8" x14ac:dyDescent="0.25">
      <c r="A2" s="177" t="s">
        <v>111</v>
      </c>
      <c r="B2" s="177"/>
      <c r="C2" s="177"/>
      <c r="D2" s="177"/>
    </row>
    <row r="3" spans="1:8" ht="15" customHeight="1" x14ac:dyDescent="0.25">
      <c r="A3" s="177" t="s">
        <v>110</v>
      </c>
      <c r="B3" s="177"/>
      <c r="C3" s="177"/>
      <c r="D3" s="177"/>
      <c r="E3" s="84"/>
    </row>
    <row r="4" spans="1:8" ht="15" customHeight="1" x14ac:dyDescent="0.25">
      <c r="A4" s="177" t="s">
        <v>108</v>
      </c>
      <c r="B4" s="177"/>
      <c r="C4" s="177"/>
      <c r="D4" s="177"/>
      <c r="E4" s="84"/>
    </row>
    <row r="5" spans="1:8" ht="15" customHeight="1" x14ac:dyDescent="0.25">
      <c r="A5" s="177" t="s">
        <v>112</v>
      </c>
      <c r="B5" s="177"/>
      <c r="C5" s="177"/>
      <c r="D5" s="177"/>
      <c r="E5" s="84"/>
    </row>
    <row r="6" spans="1:8" ht="15" customHeight="1" x14ac:dyDescent="0.25">
      <c r="A6" s="101"/>
      <c r="B6" s="101"/>
      <c r="C6" s="101"/>
      <c r="D6" s="101"/>
      <c r="E6" s="84"/>
    </row>
    <row r="7" spans="1:8" ht="17.25" customHeight="1" x14ac:dyDescent="0.25">
      <c r="A7" s="175" t="s">
        <v>0</v>
      </c>
      <c r="B7" s="175" t="s">
        <v>1</v>
      </c>
      <c r="C7" s="175" t="s">
        <v>16</v>
      </c>
      <c r="D7" s="176" t="s">
        <v>17</v>
      </c>
      <c r="E7" s="102"/>
      <c r="F7" s="70" t="s">
        <v>99</v>
      </c>
    </row>
    <row r="8" spans="1:8" ht="20.25" customHeight="1" x14ac:dyDescent="0.25">
      <c r="A8" s="175"/>
      <c r="B8" s="175"/>
      <c r="C8" s="175"/>
      <c r="D8" s="176"/>
      <c r="E8" s="102"/>
      <c r="F8" s="70" t="s">
        <v>100</v>
      </c>
      <c r="G8" s="70" t="s">
        <v>79</v>
      </c>
      <c r="H8" s="70" t="s">
        <v>101</v>
      </c>
    </row>
    <row r="9" spans="1:8" x14ac:dyDescent="0.25">
      <c r="A9" s="118" t="s">
        <v>2</v>
      </c>
      <c r="B9" s="119"/>
      <c r="C9" s="120"/>
      <c r="D9" s="121"/>
      <c r="E9" s="103"/>
      <c r="F9" s="70">
        <v>0.85</v>
      </c>
      <c r="G9" s="70">
        <v>0.08</v>
      </c>
      <c r="H9" s="70">
        <v>0.56999999999999995</v>
      </c>
    </row>
    <row r="10" spans="1:8" ht="34.5" customHeight="1" x14ac:dyDescent="0.25">
      <c r="A10" s="122" t="s">
        <v>91</v>
      </c>
      <c r="B10" s="123">
        <v>13200000000</v>
      </c>
      <c r="C10" s="124">
        <v>2</v>
      </c>
      <c r="D10" s="125">
        <f>ROUND((B10*C10/1000)/365*$B$74,0)</f>
        <v>19673425</v>
      </c>
      <c r="E10" s="104"/>
      <c r="F10" s="71">
        <f>+($B10*F$9/1000)/365*$B$74</f>
        <v>8361205.4794520549</v>
      </c>
      <c r="G10" s="71">
        <f>+($B10*G$9/1000)/365*$B$74</f>
        <v>786936.98630136985</v>
      </c>
      <c r="H10" s="71">
        <f>+($B10*H$9/1000)/365*$B$74</f>
        <v>5606926.0273972591</v>
      </c>
    </row>
    <row r="11" spans="1:8" ht="34.5" customHeight="1" x14ac:dyDescent="0.25">
      <c r="A11" s="126" t="str">
        <f>+"INDICE VARIABLE 5% "&amp;A10</f>
        <v>INDICE VARIABLE 5% HOSPITAL DEPARTAMENTAL DE SAN ANDRÉS Calle 21# 41-19 (SE ASEGURA ÚNICAMENTE ESTE RIESGO)</v>
      </c>
      <c r="B11" s="127">
        <f>+B10*5%</f>
        <v>660000000</v>
      </c>
      <c r="C11" s="128">
        <f>+C10/2</f>
        <v>1</v>
      </c>
      <c r="D11" s="129">
        <f t="shared" ref="D11:D16" si="0">ROUND((B11*C11/1000)/365*$B$74,0)</f>
        <v>491836</v>
      </c>
      <c r="E11" s="104"/>
      <c r="F11" s="87">
        <f>+($B11*F$9/1000)/365*$B$74/2</f>
        <v>209030.13698630137</v>
      </c>
      <c r="G11" s="87">
        <f>+($B11*G$9/1000)/365*$B$74/2</f>
        <v>19673.424657534248</v>
      </c>
      <c r="H11" s="87">
        <f>+($B11*H$9/1000)/365*$B$74/2</f>
        <v>140173.15068493149</v>
      </c>
    </row>
    <row r="12" spans="1:8" ht="26.25" customHeight="1" x14ac:dyDescent="0.25">
      <c r="A12" s="130" t="s">
        <v>80</v>
      </c>
      <c r="B12" s="123">
        <v>1209934101</v>
      </c>
      <c r="C12" s="124">
        <v>2</v>
      </c>
      <c r="D12" s="125">
        <f t="shared" si="0"/>
        <v>1803299</v>
      </c>
      <c r="E12" s="104"/>
      <c r="F12" s="71">
        <f>+($B12*F$9/1000)/365*$B$74</f>
        <v>766402.09356493154</v>
      </c>
      <c r="G12" s="71">
        <f>+($B12*G$9/1000)/365*$B$74</f>
        <v>72131.961747287671</v>
      </c>
      <c r="H12" s="71">
        <f>+($B12*H$9/1000)/365*$B$74</f>
        <v>513940.22744942456</v>
      </c>
    </row>
    <row r="13" spans="1:8" ht="27.75" customHeight="1" x14ac:dyDescent="0.25">
      <c r="A13" s="131" t="str">
        <f>+"INDICE VARIABLE 5% "&amp;A12</f>
        <v>INDICE VARIABLE 5% MUEBLES Y ENSERES</v>
      </c>
      <c r="B13" s="127">
        <f>+B12*5%</f>
        <v>60496705.050000004</v>
      </c>
      <c r="C13" s="128">
        <f>+C12/2</f>
        <v>1</v>
      </c>
      <c r="D13" s="129">
        <f t="shared" si="0"/>
        <v>45082</v>
      </c>
      <c r="E13" s="104"/>
      <c r="F13" s="87">
        <f>+($B13*F$9/1000)/365*$B$74/2</f>
        <v>19160.052339123289</v>
      </c>
      <c r="G13" s="87">
        <f>+($B13*G$9/1000)/365*$B$74/2</f>
        <v>1803.299043682192</v>
      </c>
      <c r="H13" s="87">
        <f>+($B13*H$9/1000)/365*$B$74/2</f>
        <v>12848.505686235618</v>
      </c>
    </row>
    <row r="14" spans="1:8" ht="19.5" customHeight="1" x14ac:dyDescent="0.25">
      <c r="A14" s="130" t="s">
        <v>84</v>
      </c>
      <c r="B14" s="123">
        <v>2128280141</v>
      </c>
      <c r="C14" s="124">
        <f t="shared" ref="C14:C16" si="1">+$C$10</f>
        <v>2</v>
      </c>
      <c r="D14" s="125">
        <f t="shared" si="0"/>
        <v>3172012</v>
      </c>
      <c r="E14" s="104"/>
      <c r="F14" s="71">
        <f>+($B14*F$9/1000)/365*$B$74</f>
        <v>1348105.119449863</v>
      </c>
      <c r="G14" s="71">
        <f>+($B14*G$9/1000)/365*$B$74</f>
        <v>126880.48183057534</v>
      </c>
      <c r="H14" s="71">
        <f>+($B14*H$9/1000)/365*$B$74</f>
        <v>904023.4330428493</v>
      </c>
    </row>
    <row r="15" spans="1:8" ht="24.75" customHeight="1" x14ac:dyDescent="0.25">
      <c r="A15" s="131" t="str">
        <f>+"INDICE VARIABLE 5% "&amp;A14</f>
        <v>INDICE VARIABLE 5% MAQUINARIA</v>
      </c>
      <c r="B15" s="127">
        <f>+B14*5%</f>
        <v>106414007.05000001</v>
      </c>
      <c r="C15" s="128">
        <f>+C14/2</f>
        <v>1</v>
      </c>
      <c r="D15" s="129">
        <f t="shared" si="0"/>
        <v>79300</v>
      </c>
      <c r="E15" s="104"/>
      <c r="F15" s="87">
        <f>+($B15*F$9/1000)/365*$B$74/2</f>
        <v>33702.627986246574</v>
      </c>
      <c r="G15" s="87">
        <f>+($B15*G$9/1000)/365*$B$74/2</f>
        <v>3172.0120457643839</v>
      </c>
      <c r="H15" s="87">
        <f>+($B15*H$9/1000)/365*$B$74/2</f>
        <v>22600.58582607123</v>
      </c>
    </row>
    <row r="16" spans="1:8" ht="31.5" customHeight="1" x14ac:dyDescent="0.25">
      <c r="A16" s="130" t="s">
        <v>85</v>
      </c>
      <c r="B16" s="123">
        <v>1000000000</v>
      </c>
      <c r="C16" s="124">
        <f t="shared" si="1"/>
        <v>2</v>
      </c>
      <c r="D16" s="125">
        <f t="shared" si="0"/>
        <v>1490411</v>
      </c>
      <c r="E16" s="104"/>
      <c r="F16" s="71">
        <f>+($B16*F$9/1000)/365*$B$74</f>
        <v>633424.65753424668</v>
      </c>
      <c r="G16" s="71">
        <f>+($B16*G$9/1000)/365*$B$74</f>
        <v>59616.438356164384</v>
      </c>
      <c r="H16" s="71">
        <f>+($B16*H$9/1000)/365*$B$74</f>
        <v>424767.12328767125</v>
      </c>
    </row>
    <row r="17" spans="1:8" ht="18" customHeight="1" x14ac:dyDescent="0.25">
      <c r="A17" s="132" t="s">
        <v>11</v>
      </c>
      <c r="B17" s="133">
        <f>SUM(B10:B16)</f>
        <v>18365124954.099998</v>
      </c>
      <c r="C17" s="134"/>
      <c r="D17" s="135">
        <f>ROUND(SUM(D10:D16),0)</f>
        <v>26755365</v>
      </c>
      <c r="E17" s="105"/>
    </row>
    <row r="18" spans="1:8" ht="21" customHeight="1" x14ac:dyDescent="0.25">
      <c r="A18" s="136" t="s">
        <v>4</v>
      </c>
      <c r="B18" s="120"/>
      <c r="C18" s="120"/>
      <c r="D18" s="137"/>
      <c r="E18" s="103"/>
    </row>
    <row r="19" spans="1:8" ht="21" customHeight="1" x14ac:dyDescent="0.25">
      <c r="A19" s="138" t="str">
        <f>+A12</f>
        <v>MUEBLES Y ENSERES</v>
      </c>
      <c r="B19" s="139">
        <f>+B12</f>
        <v>1209934101</v>
      </c>
      <c r="C19" s="124">
        <v>0.5</v>
      </c>
      <c r="D19" s="125">
        <f>ROUND((B19*C19/100)/365*$B$74,0)</f>
        <v>4508248</v>
      </c>
      <c r="E19" s="104"/>
    </row>
    <row r="20" spans="1:8" ht="21" customHeight="1" x14ac:dyDescent="0.25">
      <c r="A20" s="131" t="str">
        <f t="shared" ref="A20:B20" si="2">+A13</f>
        <v>INDICE VARIABLE 5% MUEBLES Y ENSERES</v>
      </c>
      <c r="B20" s="127">
        <f t="shared" si="2"/>
        <v>60496705.050000004</v>
      </c>
      <c r="C20" s="128">
        <f>+C19/2</f>
        <v>0.25</v>
      </c>
      <c r="D20" s="129">
        <f>ROUND((B20*C20/100)/365*$B$74,0)</f>
        <v>112706</v>
      </c>
      <c r="E20" s="104"/>
    </row>
    <row r="21" spans="1:8" ht="21" customHeight="1" x14ac:dyDescent="0.25">
      <c r="A21" s="138" t="str">
        <f t="shared" ref="A21:B21" si="3">+A14</f>
        <v>MAQUINARIA</v>
      </c>
      <c r="B21" s="139">
        <f t="shared" si="3"/>
        <v>2128280141</v>
      </c>
      <c r="C21" s="124">
        <f t="shared" ref="C21:C23" si="4">+$C$19</f>
        <v>0.5</v>
      </c>
      <c r="D21" s="125">
        <f>ROUND((B21*C21/100)/365*$B$74,0)</f>
        <v>7930030</v>
      </c>
      <c r="E21" s="104"/>
    </row>
    <row r="22" spans="1:8" ht="21" customHeight="1" x14ac:dyDescent="0.25">
      <c r="A22" s="131" t="str">
        <f t="shared" ref="A22:B22" si="5">+A15</f>
        <v>INDICE VARIABLE 5% MAQUINARIA</v>
      </c>
      <c r="B22" s="127">
        <f t="shared" si="5"/>
        <v>106414007.05000001</v>
      </c>
      <c r="C22" s="128">
        <f>+C21/2</f>
        <v>0.25</v>
      </c>
      <c r="D22" s="129">
        <f>ROUND((B22*C22/100)/365*$B$74,0)</f>
        <v>198251</v>
      </c>
      <c r="E22" s="104"/>
    </row>
    <row r="23" spans="1:8" ht="21" customHeight="1" x14ac:dyDescent="0.25">
      <c r="A23" s="138" t="str">
        <f t="shared" ref="A23:B23" si="6">+A16</f>
        <v>MERCANCIAS</v>
      </c>
      <c r="B23" s="139">
        <f t="shared" si="6"/>
        <v>1000000000</v>
      </c>
      <c r="C23" s="124">
        <f t="shared" si="4"/>
        <v>0.5</v>
      </c>
      <c r="D23" s="125">
        <f>ROUND((B23*C23/100)/365*$B$74,0)</f>
        <v>3726027</v>
      </c>
      <c r="E23" s="104"/>
    </row>
    <row r="24" spans="1:8" ht="21" customHeight="1" x14ac:dyDescent="0.25">
      <c r="A24" s="140" t="s">
        <v>83</v>
      </c>
      <c r="B24" s="141"/>
      <c r="C24" s="142"/>
      <c r="D24" s="143"/>
      <c r="E24" s="103"/>
      <c r="F24" s="70">
        <v>3.5</v>
      </c>
      <c r="G24" s="70">
        <v>0.05</v>
      </c>
      <c r="H24" s="70">
        <v>0.46</v>
      </c>
    </row>
    <row r="25" spans="1:8" ht="21" customHeight="1" x14ac:dyDescent="0.25">
      <c r="A25" s="138" t="s">
        <v>87</v>
      </c>
      <c r="B25" s="144">
        <v>300000000</v>
      </c>
      <c r="C25" s="124">
        <v>2</v>
      </c>
      <c r="D25" s="125">
        <f>ROUND((B25*C25/100)/365*$B$74,0)</f>
        <v>4471233</v>
      </c>
      <c r="E25" s="104"/>
      <c r="F25" s="70" t="s">
        <v>102</v>
      </c>
    </row>
    <row r="26" spans="1:8" ht="21" customHeight="1" x14ac:dyDescent="0.25">
      <c r="A26" s="132" t="s">
        <v>12</v>
      </c>
      <c r="B26" s="134">
        <f>SUM(B19:B25)</f>
        <v>4805124954.1000004</v>
      </c>
      <c r="C26" s="134"/>
      <c r="D26" s="145">
        <f>ROUND(SUM(D19:D25),0)</f>
        <v>20946495</v>
      </c>
      <c r="E26" s="106"/>
      <c r="F26" s="70" t="s">
        <v>103</v>
      </c>
      <c r="G26" s="70" t="s">
        <v>79</v>
      </c>
      <c r="H26" s="70" t="s">
        <v>78</v>
      </c>
    </row>
    <row r="27" spans="1:8" ht="18" customHeight="1" x14ac:dyDescent="0.25">
      <c r="A27" s="136" t="s">
        <v>5</v>
      </c>
      <c r="B27" s="120"/>
      <c r="C27" s="120"/>
      <c r="D27" s="137"/>
      <c r="E27" s="103"/>
      <c r="F27" s="70" t="e">
        <f>+F24/#REF!*#REF!</f>
        <v>#REF!</v>
      </c>
      <c r="G27" s="70" t="e">
        <f>+G24/#REF!*#REF!</f>
        <v>#REF!</v>
      </c>
      <c r="H27" s="70" t="e">
        <f>+H24/#REF!*#REF!</f>
        <v>#REF!</v>
      </c>
    </row>
    <row r="28" spans="1:8" ht="18" customHeight="1" x14ac:dyDescent="0.25">
      <c r="A28" s="138" t="s">
        <v>92</v>
      </c>
      <c r="B28" s="139">
        <v>550000000</v>
      </c>
      <c r="C28" s="124">
        <v>5.2</v>
      </c>
      <c r="D28" s="125">
        <f>ROUND((B28*C28/1000)/365*$B$74,0)</f>
        <v>2131288</v>
      </c>
      <c r="E28" s="104"/>
      <c r="F28" s="85" t="e">
        <f>($B28*F$27/1000)/365*$B$74</f>
        <v>#REF!</v>
      </c>
      <c r="G28" s="85" t="e">
        <f>($B28*G$27/1000)/365*$B$74</f>
        <v>#REF!</v>
      </c>
      <c r="H28" s="85" t="e">
        <f>($B28*H$27/1000)/365*$B$74</f>
        <v>#REF!</v>
      </c>
    </row>
    <row r="29" spans="1:8" ht="18" customHeight="1" x14ac:dyDescent="0.25">
      <c r="A29" s="131" t="str">
        <f>+"INDICE VARIABLE 5% "&amp;A28</f>
        <v>INDICE VARIABLE 5% SOFTWARE</v>
      </c>
      <c r="B29" s="127">
        <f>+B28*5%</f>
        <v>27500000</v>
      </c>
      <c r="C29" s="128">
        <f>+C28/2</f>
        <v>2.6</v>
      </c>
      <c r="D29" s="129">
        <f>ROUND((B29*C29/1000)/365*$B$74,0)</f>
        <v>53282</v>
      </c>
      <c r="E29" s="104"/>
      <c r="F29" s="86" t="e">
        <f>($B29*F$27/1000)/365*$B$74/2</f>
        <v>#REF!</v>
      </c>
      <c r="G29" s="86" t="e">
        <f>($B29*G$27/1000)/365*$B$74/2</f>
        <v>#REF!</v>
      </c>
      <c r="H29" s="86" t="e">
        <f>($B29*H$27/1000)/365*$B$74/2</f>
        <v>#REF!</v>
      </c>
    </row>
    <row r="30" spans="1:8" ht="18" customHeight="1" x14ac:dyDescent="0.25">
      <c r="A30" s="138" t="s">
        <v>88</v>
      </c>
      <c r="B30" s="139">
        <v>652981444</v>
      </c>
      <c r="C30" s="124">
        <f>+C28</f>
        <v>5.2</v>
      </c>
      <c r="D30" s="125">
        <f t="shared" ref="D30:D37" si="7">ROUND((B30*C30/1000)/365*$B$74,0)</f>
        <v>2530348</v>
      </c>
      <c r="E30" s="104"/>
      <c r="F30" s="85" t="e">
        <f>($B30*F$27/1000)/365*$B$74</f>
        <v>#REF!</v>
      </c>
      <c r="G30" s="85" t="e">
        <f>($B30*G$27/1000)/365*$B$74</f>
        <v>#REF!</v>
      </c>
      <c r="H30" s="85" t="e">
        <f>($B30*H$27/1000)/365*$B$74</f>
        <v>#REF!</v>
      </c>
    </row>
    <row r="31" spans="1:8" ht="18" customHeight="1" x14ac:dyDescent="0.25">
      <c r="A31" s="131" t="str">
        <f>+"INDICE VARIABLE 5% "&amp;A30</f>
        <v>INDICE VARIABLE 5% EQUIPO ELECTRÓNICOS</v>
      </c>
      <c r="B31" s="127">
        <f>+B30*5%</f>
        <v>32649072.200000003</v>
      </c>
      <c r="C31" s="128">
        <f>+C30/2</f>
        <v>2.6</v>
      </c>
      <c r="D31" s="129">
        <f t="shared" si="7"/>
        <v>63259</v>
      </c>
      <c r="E31" s="104"/>
      <c r="F31" s="86" t="e">
        <f>($B31*F$27/1000)/365*$B$74/2</f>
        <v>#REF!</v>
      </c>
      <c r="G31" s="86" t="e">
        <f>($B31*G$27/1000)/365*$B$74/2</f>
        <v>#REF!</v>
      </c>
      <c r="H31" s="86" t="e">
        <f>($B31*H$27/1000)/365*$B$74/2</f>
        <v>#REF!</v>
      </c>
    </row>
    <row r="32" spans="1:8" ht="18" customHeight="1" x14ac:dyDescent="0.25">
      <c r="A32" s="138" t="s">
        <v>86</v>
      </c>
      <c r="B32" s="146">
        <v>2473403021.96</v>
      </c>
      <c r="C32" s="124">
        <f>+C28</f>
        <v>5.2</v>
      </c>
      <c r="D32" s="125">
        <f t="shared" si="7"/>
        <v>9584606</v>
      </c>
      <c r="E32" s="104"/>
      <c r="F32" s="85" t="e">
        <f>($B32*F$27/1000)/365*$B$74</f>
        <v>#REF!</v>
      </c>
      <c r="G32" s="85" t="e">
        <f>($B32*G$27/1000)/365*$B$74</f>
        <v>#REF!</v>
      </c>
      <c r="H32" s="85" t="e">
        <f>($B32*H$27/1000)/365*$B$74</f>
        <v>#REF!</v>
      </c>
    </row>
    <row r="33" spans="1:8" ht="18" customHeight="1" x14ac:dyDescent="0.25">
      <c r="A33" s="131" t="str">
        <f>+"INDICE VARIABLE 5% "&amp;A32</f>
        <v>INDICE VARIABLE 5% EQUIPOS MÉDICOS</v>
      </c>
      <c r="B33" s="127">
        <f>+B32*5%</f>
        <v>123670151.098</v>
      </c>
      <c r="C33" s="128">
        <f>+C32/2</f>
        <v>2.6</v>
      </c>
      <c r="D33" s="129">
        <f t="shared" si="7"/>
        <v>239615</v>
      </c>
      <c r="E33" s="104"/>
      <c r="F33" s="86" t="e">
        <f>($B33*F$27/1000)/365*$B$74/2</f>
        <v>#REF!</v>
      </c>
      <c r="G33" s="86" t="e">
        <f>($B33*G$27/1000)/365*$B$74/2</f>
        <v>#REF!</v>
      </c>
      <c r="H33" s="86" t="e">
        <f>($B33*H$27/1000)/365*$B$74/2</f>
        <v>#REF!</v>
      </c>
    </row>
    <row r="34" spans="1:8" ht="18" customHeight="1" x14ac:dyDescent="0.25">
      <c r="A34" s="138" t="s">
        <v>93</v>
      </c>
      <c r="B34" s="139">
        <v>3812911539</v>
      </c>
      <c r="C34" s="124">
        <f>+C28</f>
        <v>5.2</v>
      </c>
      <c r="D34" s="125">
        <f t="shared" si="7"/>
        <v>14775293</v>
      </c>
      <c r="E34" s="104"/>
      <c r="F34" s="85" t="e">
        <f>($B34*F$27/1000)/365*$B$74</f>
        <v>#REF!</v>
      </c>
      <c r="G34" s="85" t="e">
        <f>($B34*G$27/1000)/365*$B$74</f>
        <v>#REF!</v>
      </c>
      <c r="H34" s="85" t="e">
        <f>($B34*H$27/1000)/365*$B$74</f>
        <v>#REF!</v>
      </c>
    </row>
    <row r="35" spans="1:8" ht="18" customHeight="1" x14ac:dyDescent="0.25">
      <c r="A35" s="131" t="str">
        <f>+"INDICE VARIABLE 5% "&amp;A34</f>
        <v>INDICE VARIABLE 5% EQUIPOS ELECTRONICOS MEDICOS</v>
      </c>
      <c r="B35" s="127">
        <f>+B34*5%</f>
        <v>190645576.95000002</v>
      </c>
      <c r="C35" s="128">
        <f>+C34/2</f>
        <v>2.6</v>
      </c>
      <c r="D35" s="129">
        <f t="shared" si="7"/>
        <v>369382</v>
      </c>
      <c r="E35" s="104"/>
      <c r="F35" s="86" t="e">
        <f>($B35*F$27/1000)/365*$B$74/2</f>
        <v>#REF!</v>
      </c>
      <c r="G35" s="86" t="e">
        <f>($B35*G$27/1000)/365*$B$74/2</f>
        <v>#REF!</v>
      </c>
      <c r="H35" s="86" t="e">
        <f>($B35*H$27/1000)/365*$B$74/2</f>
        <v>#REF!</v>
      </c>
    </row>
    <row r="36" spans="1:8" ht="18" customHeight="1" x14ac:dyDescent="0.25">
      <c r="A36" s="138" t="s">
        <v>97</v>
      </c>
      <c r="B36" s="139">
        <v>600970000</v>
      </c>
      <c r="C36" s="124">
        <f>+C28</f>
        <v>5.2</v>
      </c>
      <c r="D36" s="125">
        <f t="shared" si="7"/>
        <v>2328800</v>
      </c>
      <c r="E36" s="104"/>
      <c r="F36" s="85" t="e">
        <f>($B36*F$27/1000)/365*$B$74</f>
        <v>#REF!</v>
      </c>
      <c r="G36" s="85" t="e">
        <f>($B36*G$27/1000)/365*$B$74</f>
        <v>#REF!</v>
      </c>
      <c r="H36" s="85" t="e">
        <f>($B36*H$27/1000)/365*$B$74</f>
        <v>#REF!</v>
      </c>
    </row>
    <row r="37" spans="1:8" ht="18" customHeight="1" x14ac:dyDescent="0.25">
      <c r="A37" s="131" t="str">
        <f>+"INDICE VARIABLE 5% "&amp;A36</f>
        <v>INDICE VARIABLE 5% EQUIPOS MOVILES Y PORTATILES</v>
      </c>
      <c r="B37" s="127">
        <f>+B36*5%</f>
        <v>30048500</v>
      </c>
      <c r="C37" s="128">
        <f>+C36/2</f>
        <v>2.6</v>
      </c>
      <c r="D37" s="129">
        <f t="shared" si="7"/>
        <v>58220</v>
      </c>
      <c r="E37" s="104"/>
      <c r="F37" s="86" t="e">
        <f>($B37*F$27/1000)/365*$B$74/2</f>
        <v>#REF!</v>
      </c>
      <c r="G37" s="86" t="e">
        <f>($B37*G$27/1000)/365*$B$74/2</f>
        <v>#REF!</v>
      </c>
      <c r="H37" s="86" t="e">
        <f>($B37*H$27/1000)/365*$B$74/2</f>
        <v>#REF!</v>
      </c>
    </row>
    <row r="38" spans="1:8" ht="18" customHeight="1" x14ac:dyDescent="0.25">
      <c r="A38" s="132" t="s">
        <v>13</v>
      </c>
      <c r="B38" s="134">
        <f>+SUM(B28:B37)</f>
        <v>8494779305.2079992</v>
      </c>
      <c r="C38" s="134"/>
      <c r="D38" s="145">
        <f>+SUM(D28:D37)</f>
        <v>32134093</v>
      </c>
      <c r="E38" s="106"/>
    </row>
    <row r="39" spans="1:8" ht="18" customHeight="1" x14ac:dyDescent="0.25">
      <c r="A39" s="140" t="s">
        <v>82</v>
      </c>
      <c r="B39" s="141"/>
      <c r="C39" s="141"/>
      <c r="D39" s="143"/>
      <c r="E39" s="103"/>
    </row>
    <row r="40" spans="1:8" ht="18" customHeight="1" x14ac:dyDescent="0.25">
      <c r="A40" s="138" t="str">
        <f>+A14</f>
        <v>MAQUINARIA</v>
      </c>
      <c r="B40" s="139">
        <f>+B14</f>
        <v>2128280141</v>
      </c>
      <c r="C40" s="124">
        <v>3.5</v>
      </c>
      <c r="D40" s="125">
        <f>ROUND((B40*C40/1000)/365*$B$74,0)</f>
        <v>5551021</v>
      </c>
      <c r="E40" s="104"/>
    </row>
    <row r="41" spans="1:8" ht="18" customHeight="1" x14ac:dyDescent="0.25">
      <c r="A41" s="131" t="str">
        <f>+A15</f>
        <v>INDICE VARIABLE 5% MAQUINARIA</v>
      </c>
      <c r="B41" s="127">
        <f>+B15</f>
        <v>106414007.05000001</v>
      </c>
      <c r="C41" s="128">
        <f>+C40/2</f>
        <v>1.75</v>
      </c>
      <c r="D41" s="129">
        <f>ROUND((B41*C41/1000)/365*$B$74,0)</f>
        <v>138776</v>
      </c>
      <c r="E41" s="104"/>
    </row>
    <row r="42" spans="1:8" ht="18" customHeight="1" x14ac:dyDescent="0.25">
      <c r="A42" s="132" t="s">
        <v>14</v>
      </c>
      <c r="B42" s="134">
        <f>+B40+B41</f>
        <v>2234694148.0500002</v>
      </c>
      <c r="C42" s="134"/>
      <c r="D42" s="145">
        <f>+D40+D41</f>
        <v>5689797</v>
      </c>
      <c r="E42" s="106"/>
    </row>
    <row r="43" spans="1:8" ht="33" customHeight="1" x14ac:dyDescent="0.25">
      <c r="A43" s="136" t="s">
        <v>7</v>
      </c>
      <c r="B43" s="147">
        <f>+B17+B38+B25</f>
        <v>27159904259.307999</v>
      </c>
      <c r="C43" s="148"/>
      <c r="D43" s="149">
        <f>+D17+D26+D38+D42</f>
        <v>85525750</v>
      </c>
      <c r="E43" s="88"/>
      <c r="F43" s="82"/>
    </row>
    <row r="44" spans="1:8" ht="18" customHeight="1" thickBot="1" x14ac:dyDescent="0.3">
      <c r="A44" s="91"/>
      <c r="B44" s="71"/>
      <c r="D44" s="112"/>
      <c r="E44" s="107"/>
      <c r="F44" s="83"/>
    </row>
    <row r="45" spans="1:8" ht="15" thickBot="1" x14ac:dyDescent="0.3">
      <c r="A45" s="74" t="s">
        <v>10</v>
      </c>
      <c r="B45" s="75"/>
      <c r="C45" s="76"/>
      <c r="D45" s="113"/>
      <c r="E45" s="103"/>
    </row>
    <row r="46" spans="1:8" ht="15" thickBot="1" x14ac:dyDescent="0.3">
      <c r="A46" s="72" t="s">
        <v>90</v>
      </c>
      <c r="B46" s="81">
        <v>500000000</v>
      </c>
      <c r="C46" s="92">
        <v>1.5</v>
      </c>
      <c r="D46" s="111">
        <f>ROUND((B46*C46/100)/365*$B$74,0)</f>
        <v>5589041</v>
      </c>
      <c r="E46" s="104"/>
    </row>
    <row r="47" spans="1:8" ht="15" thickBot="1" x14ac:dyDescent="0.3">
      <c r="A47" s="150" t="s">
        <v>15</v>
      </c>
      <c r="B47" s="151"/>
      <c r="C47" s="152"/>
      <c r="D47" s="153">
        <f>+D46</f>
        <v>5589041</v>
      </c>
      <c r="E47" s="88"/>
    </row>
    <row r="48" spans="1:8" ht="11.25" customHeight="1" thickBot="1" x14ac:dyDescent="0.3">
      <c r="A48" s="91"/>
      <c r="D48" s="112"/>
    </row>
    <row r="49" spans="1:5" ht="14.25" customHeight="1" thickBot="1" x14ac:dyDescent="0.3">
      <c r="A49" s="74" t="s">
        <v>56</v>
      </c>
      <c r="B49" s="75"/>
      <c r="C49" s="76"/>
      <c r="D49" s="113"/>
      <c r="E49" s="103"/>
    </row>
    <row r="50" spans="1:5" ht="16.5" customHeight="1" thickBot="1" x14ac:dyDescent="0.3">
      <c r="A50" s="72" t="s">
        <v>90</v>
      </c>
      <c r="B50" s="81">
        <v>300000000</v>
      </c>
      <c r="C50" s="92">
        <v>10</v>
      </c>
      <c r="D50" s="111">
        <f>ROUND((B50*C50/100)/365*$B$74,0)</f>
        <v>22356164</v>
      </c>
      <c r="E50" s="104"/>
    </row>
    <row r="51" spans="1:5" ht="16.5" customHeight="1" thickBot="1" x14ac:dyDescent="0.3">
      <c r="A51" s="150" t="s">
        <v>57</v>
      </c>
      <c r="B51" s="151"/>
      <c r="C51" s="152"/>
      <c r="D51" s="153">
        <f>+D50</f>
        <v>22356164</v>
      </c>
      <c r="E51" s="88"/>
    </row>
    <row r="52" spans="1:5" ht="16.5" customHeight="1" thickBot="1" x14ac:dyDescent="0.3">
      <c r="A52" s="91"/>
      <c r="D52" s="112"/>
    </row>
    <row r="53" spans="1:5" ht="16.5" customHeight="1" thickBot="1" x14ac:dyDescent="0.3">
      <c r="A53" s="74" t="s">
        <v>89</v>
      </c>
      <c r="B53" s="75"/>
      <c r="C53" s="76"/>
      <c r="D53" s="113"/>
      <c r="E53" s="103"/>
    </row>
    <row r="54" spans="1:5" ht="16.5" customHeight="1" thickBot="1" x14ac:dyDescent="0.3">
      <c r="A54" s="72" t="s">
        <v>90</v>
      </c>
      <c r="B54" s="81">
        <v>300000000</v>
      </c>
      <c r="C54" s="92">
        <v>6.5</v>
      </c>
      <c r="D54" s="111">
        <f>ROUND((B54*C54/100)/365*$B$74,0)</f>
        <v>14531507</v>
      </c>
      <c r="E54" s="104"/>
    </row>
    <row r="55" spans="1:5" ht="16.5" customHeight="1" thickBot="1" x14ac:dyDescent="0.3">
      <c r="A55" s="150" t="s">
        <v>98</v>
      </c>
      <c r="B55" s="151"/>
      <c r="C55" s="152"/>
      <c r="D55" s="153">
        <f>+D54</f>
        <v>14531507</v>
      </c>
      <c r="E55" s="88"/>
    </row>
    <row r="56" spans="1:5" ht="16.5" customHeight="1" thickBot="1" x14ac:dyDescent="0.3">
      <c r="A56" s="91"/>
      <c r="D56" s="112"/>
    </row>
    <row r="57" spans="1:5" ht="22.5" customHeight="1" thickBot="1" x14ac:dyDescent="0.3">
      <c r="A57" s="74" t="s">
        <v>94</v>
      </c>
      <c r="B57" s="75"/>
      <c r="C57" s="76"/>
      <c r="D57" s="114"/>
      <c r="E57" s="103"/>
    </row>
    <row r="58" spans="1:5" ht="22.5" customHeight="1" thickBot="1" x14ac:dyDescent="0.3">
      <c r="A58" s="77" t="s">
        <v>109</v>
      </c>
      <c r="B58" s="73">
        <v>973000000</v>
      </c>
      <c r="C58" s="78">
        <v>10</v>
      </c>
      <c r="D58" s="115">
        <f>ROUND((B58*C58/100)/365*$B$74,0)</f>
        <v>72508493</v>
      </c>
      <c r="E58" s="108"/>
    </row>
    <row r="59" spans="1:5" ht="16.5" customHeight="1" thickBot="1" x14ac:dyDescent="0.3">
      <c r="A59" s="150" t="s">
        <v>95</v>
      </c>
      <c r="B59" s="151"/>
      <c r="C59" s="152"/>
      <c r="D59" s="153">
        <f>+D58</f>
        <v>72508493</v>
      </c>
      <c r="E59" s="88"/>
    </row>
    <row r="60" spans="1:5" ht="11.25" customHeight="1" x14ac:dyDescent="0.25">
      <c r="A60" s="91"/>
      <c r="D60" s="112"/>
    </row>
    <row r="61" spans="1:5" ht="7.9" customHeight="1" thickBot="1" x14ac:dyDescent="0.3">
      <c r="A61" s="91"/>
      <c r="D61" s="112"/>
    </row>
    <row r="62" spans="1:5" ht="22.5" customHeight="1" thickBot="1" x14ac:dyDescent="0.3">
      <c r="A62" s="74" t="s">
        <v>96</v>
      </c>
      <c r="B62" s="75"/>
      <c r="C62" s="76"/>
      <c r="D62" s="114"/>
      <c r="E62" s="103"/>
    </row>
    <row r="63" spans="1:5" ht="22.5" customHeight="1" thickBot="1" x14ac:dyDescent="0.3">
      <c r="A63" s="77" t="s">
        <v>109</v>
      </c>
      <c r="B63" s="79" t="s">
        <v>105</v>
      </c>
      <c r="C63" s="78"/>
      <c r="D63" s="115">
        <v>0</v>
      </c>
      <c r="E63" s="108"/>
    </row>
    <row r="64" spans="1:5" ht="16.5" customHeight="1" thickBot="1" x14ac:dyDescent="0.3">
      <c r="A64" s="150" t="s">
        <v>81</v>
      </c>
      <c r="B64" s="151"/>
      <c r="C64" s="152"/>
      <c r="D64" s="153">
        <f>+D63</f>
        <v>0</v>
      </c>
      <c r="E64" s="88"/>
    </row>
    <row r="65" spans="1:5" ht="16.5" customHeight="1" thickBot="1" x14ac:dyDescent="0.3">
      <c r="A65" s="89"/>
      <c r="B65" s="80"/>
      <c r="C65" s="90"/>
      <c r="D65" s="116"/>
      <c r="E65" s="88"/>
    </row>
    <row r="66" spans="1:5" ht="22.5" customHeight="1" thickBot="1" x14ac:dyDescent="0.3">
      <c r="A66" s="74" t="s">
        <v>107</v>
      </c>
      <c r="B66" s="75"/>
      <c r="C66" s="76"/>
      <c r="D66" s="114"/>
      <c r="E66" s="103"/>
    </row>
    <row r="67" spans="1:5" ht="22.5" customHeight="1" thickBot="1" x14ac:dyDescent="0.3">
      <c r="A67" s="77" t="s">
        <v>90</v>
      </c>
      <c r="B67" s="79">
        <v>2500000000</v>
      </c>
      <c r="C67" s="100">
        <v>3.5</v>
      </c>
      <c r="D67" s="115">
        <f>ROUND((B67*C67/100)/365*$B$74,0)</f>
        <v>65205479</v>
      </c>
      <c r="E67" s="108"/>
    </row>
    <row r="68" spans="1:5" ht="16.5" customHeight="1" thickBot="1" x14ac:dyDescent="0.3">
      <c r="A68" s="150" t="s">
        <v>104</v>
      </c>
      <c r="B68" s="151"/>
      <c r="C68" s="152"/>
      <c r="D68" s="153">
        <f>+D67</f>
        <v>65205479</v>
      </c>
      <c r="E68" s="88"/>
    </row>
    <row r="69" spans="1:5" ht="10.5" customHeight="1" thickBot="1" x14ac:dyDescent="0.3">
      <c r="A69" s="89"/>
      <c r="B69" s="80"/>
      <c r="C69" s="90"/>
      <c r="D69" s="116"/>
      <c r="E69" s="88"/>
    </row>
    <row r="70" spans="1:5" ht="17.649999999999999" customHeight="1" thickBot="1" x14ac:dyDescent="0.3">
      <c r="A70" s="154" t="s">
        <v>24</v>
      </c>
      <c r="B70" s="154"/>
      <c r="C70" s="155"/>
      <c r="D70" s="156">
        <f>+D43+D47+D51+D55+D59+D64+D68</f>
        <v>265716434</v>
      </c>
      <c r="E70" s="110" t="e">
        <f>+#REF!</f>
        <v>#REF!</v>
      </c>
    </row>
    <row r="71" spans="1:5" ht="15" customHeight="1" thickBot="1" x14ac:dyDescent="0.3">
      <c r="A71" s="91"/>
      <c r="D71" s="96"/>
    </row>
    <row r="72" spans="1:5" x14ac:dyDescent="0.25">
      <c r="A72" s="178" t="s">
        <v>113</v>
      </c>
      <c r="B72" s="179"/>
      <c r="D72" s="96"/>
    </row>
    <row r="73" spans="1:5" x14ac:dyDescent="0.25">
      <c r="A73" s="157" t="s">
        <v>67</v>
      </c>
      <c r="B73" s="158" t="s">
        <v>23</v>
      </c>
      <c r="D73" s="96"/>
    </row>
    <row r="74" spans="1:5" ht="31.9" customHeight="1" x14ac:dyDescent="0.25">
      <c r="A74" s="93" t="s">
        <v>106</v>
      </c>
      <c r="B74" s="173">
        <v>272</v>
      </c>
      <c r="C74" s="109"/>
      <c r="D74" s="97"/>
      <c r="E74" s="109"/>
    </row>
    <row r="75" spans="1:5" x14ac:dyDescent="0.25">
      <c r="A75" s="157" t="s">
        <v>68</v>
      </c>
      <c r="B75" s="173"/>
      <c r="C75" s="109"/>
      <c r="D75" s="97"/>
      <c r="E75" s="109"/>
    </row>
    <row r="76" spans="1:5" ht="15" thickBot="1" x14ac:dyDescent="0.3">
      <c r="A76" s="117"/>
      <c r="B76" s="174"/>
      <c r="C76" s="109"/>
      <c r="D76" s="97"/>
      <c r="E76" s="109"/>
    </row>
    <row r="77" spans="1:5" ht="15" thickBot="1" x14ac:dyDescent="0.3">
      <c r="A77" s="94"/>
      <c r="B77" s="95"/>
      <c r="C77" s="95"/>
      <c r="D77" s="98"/>
    </row>
    <row r="79" spans="1:5" x14ac:dyDescent="0.25">
      <c r="D79" s="70"/>
    </row>
    <row r="80" spans="1:5" x14ac:dyDescent="0.25">
      <c r="D80" s="70"/>
    </row>
  </sheetData>
  <mergeCells count="10">
    <mergeCell ref="A2:D2"/>
    <mergeCell ref="A3:D3"/>
    <mergeCell ref="A4:D4"/>
    <mergeCell ref="A5:D5"/>
    <mergeCell ref="A72:B72"/>
    <mergeCell ref="B74:B76"/>
    <mergeCell ref="A7:A8"/>
    <mergeCell ref="B7:B8"/>
    <mergeCell ref="C7:C8"/>
    <mergeCell ref="D7:D8"/>
  </mergeCells>
  <pageMargins left="0.70866141732283472" right="0.70866141732283472" top="0.74803149606299213" bottom="0.74803149606299213" header="0.31496062992125984" footer="0.31496062992125984"/>
  <pageSetup scale="60" fitToHeight="0" orientation="portrait" r:id="rId1"/>
  <headerFooter>
    <oddFooter>&amp;C_x000D_&amp;1#&amp;"Calibri"&amp;10&amp;K008000 DOCUMENTO PÚBLICO</oddFooter>
  </headerFooter>
  <rowBreaks count="1" manualBreakCount="1">
    <brk id="43" max="4" man="1"/>
  </rowBreaks>
  <ignoredErrors>
    <ignoredError sqref="C11 C21:C22 C30:C36 C13:C16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VIGENCIA MÍNIMA</vt:lpstr>
      <vt:lpstr>Hoja1</vt:lpstr>
      <vt:lpstr>Resumen economico</vt:lpstr>
      <vt:lpstr>'Resumen economico'!Área_de_impresión</vt:lpstr>
      <vt:lpstr>'Resumen economico'!Títulos_a_imprimir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SANTIAGO IVAN MOLANO GARCIA</dc:creator>
  <cp:lastModifiedBy>Usuario</cp:lastModifiedBy>
  <cp:lastPrinted>2023-03-31T15:31:07Z</cp:lastPrinted>
  <dcterms:created xsi:type="dcterms:W3CDTF">2017-12-07T15:00:08Z</dcterms:created>
  <dcterms:modified xsi:type="dcterms:W3CDTF">2025-04-28T03:10:53Z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d7dcfcf-2f13-416d-bd85-85e5cda1e908_Enabled">
    <vt:lpwstr>true</vt:lpwstr>
  </property>
  <property fmtid="{D5CDD505-2E9C-101B-9397-08002B2CF9AE}" pid="3" name="MSIP_Label_4d7dcfcf-2f13-416d-bd85-85e5cda1e908_SetDate">
    <vt:lpwstr>2023-03-27T20:44:58Z</vt:lpwstr>
  </property>
  <property fmtid="{D5CDD505-2E9C-101B-9397-08002B2CF9AE}" pid="4" name="MSIP_Label_4d7dcfcf-2f13-416d-bd85-85e5cda1e908_Method">
    <vt:lpwstr>Privileged</vt:lpwstr>
  </property>
  <property fmtid="{D5CDD505-2E9C-101B-9397-08002B2CF9AE}" pid="5" name="MSIP_Label_4d7dcfcf-2f13-416d-bd85-85e5cda1e908_Name">
    <vt:lpwstr>Pública</vt:lpwstr>
  </property>
  <property fmtid="{D5CDD505-2E9C-101B-9397-08002B2CF9AE}" pid="6" name="MSIP_Label_4d7dcfcf-2f13-416d-bd85-85e5cda1e908_SiteId">
    <vt:lpwstr>73e84937-70de-4ceb-8f14-b8f9ab356f6e</vt:lpwstr>
  </property>
  <property fmtid="{D5CDD505-2E9C-101B-9397-08002B2CF9AE}" pid="7" name="MSIP_Label_4d7dcfcf-2f13-416d-bd85-85e5cda1e908_ActionId">
    <vt:lpwstr>8a6fe20d-ecbb-4f1c-8fe4-292b49933616</vt:lpwstr>
  </property>
  <property fmtid="{D5CDD505-2E9C-101B-9397-08002B2CF9AE}" pid="8" name="MSIP_Label_4d7dcfcf-2f13-416d-bd85-85e5cda1e908_ContentBits">
    <vt:lpwstr>2</vt:lpwstr>
  </property>
</Properties>
</file>